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OneDrive - PSMFC\Desktop\"/>
    </mc:Choice>
  </mc:AlternateContent>
  <xr:revisionPtr revIDLastSave="648" documentId="8_{52118C83-400D-4B69-BE86-994B37BEC244}" xr6:coauthVersionLast="36" xr6:coauthVersionMax="36" xr10:uidLastSave="{E5F25E16-6F9A-4883-A87B-71B0C44DCAB7}"/>
  <bookViews>
    <workbookView xWindow="0" yWindow="0" windowWidth="24405" windowHeight="10695" activeTab="8" xr2:uid="{32084787-8649-45E6-A981-66CF44F3B22C}"/>
  </bookViews>
  <sheets>
    <sheet name="January" sheetId="3" r:id="rId1"/>
    <sheet name="February" sheetId="1" r:id="rId2"/>
    <sheet name="March " sheetId="5" r:id="rId3"/>
    <sheet name="April " sheetId="6" r:id="rId4"/>
    <sheet name="May " sheetId="7" r:id="rId5"/>
    <sheet name="June" sheetId="8" r:id="rId6"/>
    <sheet name="July " sheetId="9" r:id="rId7"/>
    <sheet name="August" sheetId="10" r:id="rId8"/>
    <sheet name="September" sheetId="11" r:id="rId9"/>
    <sheet name="October" sheetId="12" r:id="rId10"/>
    <sheet name="November" sheetId="13" r:id="rId11"/>
    <sheet name="December" sheetId="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2" l="1"/>
  <c r="O13" i="2"/>
  <c r="O9" i="2"/>
  <c r="O14" i="13"/>
  <c r="O12" i="13"/>
  <c r="O8" i="13"/>
  <c r="O10" i="13"/>
  <c r="O9" i="13"/>
  <c r="O16" i="12"/>
  <c r="L14" i="12"/>
  <c r="M14" i="12" s="1"/>
  <c r="O14" i="12"/>
  <c r="O8" i="12" l="1"/>
  <c r="O25" i="12"/>
  <c r="M25" i="12"/>
  <c r="L12" i="12"/>
  <c r="O13" i="12"/>
  <c r="O12" i="12"/>
  <c r="M12" i="12"/>
  <c r="O23" i="12"/>
  <c r="L24" i="12"/>
  <c r="M24" i="12" s="1"/>
  <c r="O24" i="12"/>
  <c r="O15" i="12"/>
  <c r="M15" i="12"/>
  <c r="O17" i="12"/>
  <c r="M17" i="12"/>
  <c r="O19" i="12"/>
  <c r="O18" i="12"/>
  <c r="O20" i="12"/>
  <c r="L22" i="12"/>
  <c r="M22" i="12" s="1"/>
  <c r="O22" i="12"/>
  <c r="L21" i="12"/>
  <c r="M21" i="12" s="1"/>
  <c r="O21" i="12"/>
  <c r="O9" i="12"/>
  <c r="O10" i="12"/>
  <c r="L10" i="12"/>
  <c r="M10" i="12" s="1"/>
  <c r="O11" i="12"/>
  <c r="L11" i="11"/>
  <c r="M11" i="11" s="1"/>
  <c r="L10" i="11"/>
  <c r="M10" i="11" s="1"/>
  <c r="O11" i="11"/>
  <c r="O10" i="11"/>
  <c r="L22" i="11"/>
  <c r="M22" i="11" s="1"/>
  <c r="L21" i="11"/>
  <c r="M21" i="11" s="1"/>
  <c r="O22" i="11"/>
  <c r="O21" i="11"/>
  <c r="L25" i="11"/>
  <c r="M25" i="11" s="1"/>
  <c r="O25" i="11"/>
  <c r="L14" i="11"/>
  <c r="M14" i="11" s="1"/>
  <c r="O14" i="11"/>
  <c r="O26" i="11"/>
  <c r="O24" i="11"/>
  <c r="O23" i="11"/>
  <c r="O20" i="11"/>
  <c r="O19" i="11"/>
  <c r="O18" i="11"/>
  <c r="O17" i="11"/>
  <c r="O7" i="11"/>
  <c r="O8" i="11"/>
  <c r="O9" i="11"/>
  <c r="O12" i="11"/>
  <c r="O13" i="11"/>
  <c r="O15" i="11"/>
  <c r="O16" i="11"/>
  <c r="N27" i="10" l="1"/>
  <c r="T23" i="8"/>
  <c r="S23" i="8"/>
  <c r="R23" i="8"/>
  <c r="Q23" i="8"/>
  <c r="P23" i="8"/>
  <c r="N23" i="8"/>
  <c r="K23" i="8"/>
  <c r="J23" i="8"/>
  <c r="I23" i="8"/>
  <c r="H23" i="8"/>
  <c r="G23" i="8"/>
  <c r="P27" i="10"/>
  <c r="G27" i="10"/>
  <c r="H27" i="10"/>
  <c r="I27" i="10"/>
  <c r="J27" i="10"/>
  <c r="K27" i="10"/>
  <c r="T27" i="10"/>
  <c r="S27" i="10"/>
  <c r="R27" i="10"/>
  <c r="Q27" i="10"/>
  <c r="O18" i="10"/>
  <c r="O21" i="8"/>
  <c r="M21" i="8"/>
  <c r="L17" i="6"/>
  <c r="M17" i="6" s="1"/>
  <c r="O17" i="6"/>
  <c r="T24" i="6"/>
  <c r="S24" i="6"/>
  <c r="R24" i="6"/>
  <c r="Q24" i="6"/>
  <c r="P24" i="6"/>
  <c r="N24" i="6"/>
  <c r="K24" i="6"/>
  <c r="J24" i="6"/>
  <c r="I24" i="6"/>
  <c r="H24" i="6"/>
  <c r="G24" i="6"/>
  <c r="O23" i="6"/>
  <c r="O20" i="6"/>
  <c r="L23" i="6"/>
  <c r="M23" i="6" s="1"/>
  <c r="O8" i="6"/>
  <c r="O18" i="6"/>
  <c r="L13" i="6"/>
  <c r="M13" i="6" s="1"/>
  <c r="O13" i="6"/>
  <c r="O7" i="10" l="1"/>
  <c r="M7" i="10"/>
  <c r="O8" i="10"/>
  <c r="M8" i="10"/>
  <c r="O9" i="10"/>
  <c r="M9" i="10"/>
  <c r="O10" i="10"/>
  <c r="O22" i="10"/>
  <c r="M22" i="10"/>
  <c r="O26" i="10"/>
  <c r="L26" i="10"/>
  <c r="M26" i="10" s="1"/>
  <c r="O25" i="10"/>
  <c r="P25" i="10"/>
  <c r="L25" i="10"/>
  <c r="M25" i="10" s="1"/>
  <c r="O13" i="10"/>
  <c r="L13" i="10"/>
  <c r="M13" i="10" s="1"/>
  <c r="S11" i="10"/>
  <c r="P11" i="10"/>
  <c r="N11" i="10"/>
  <c r="G11" i="10"/>
  <c r="P24" i="10"/>
  <c r="O24" i="10"/>
  <c r="L24" i="10"/>
  <c r="M24" i="10" s="1"/>
  <c r="O13" i="8"/>
  <c r="O18" i="8"/>
  <c r="O19" i="8"/>
  <c r="O20" i="8"/>
  <c r="O22" i="8"/>
  <c r="O7" i="8"/>
  <c r="O8" i="8"/>
  <c r="O9" i="8"/>
  <c r="O10" i="8"/>
  <c r="O11" i="8"/>
  <c r="O12" i="3"/>
  <c r="M12" i="3"/>
  <c r="M18" i="8"/>
  <c r="M19" i="8"/>
  <c r="M20" i="8"/>
  <c r="M22" i="8"/>
  <c r="P13" i="8"/>
  <c r="N13" i="8"/>
  <c r="T9" i="8"/>
  <c r="S9" i="8"/>
  <c r="R9" i="8"/>
  <c r="Q9" i="8"/>
  <c r="P9" i="8"/>
  <c r="N9" i="8"/>
  <c r="J9" i="8"/>
  <c r="H9" i="8"/>
  <c r="G9" i="8"/>
  <c r="P22" i="8"/>
  <c r="L22" i="8"/>
  <c r="E22" i="8"/>
  <c r="P21" i="8"/>
  <c r="L21" i="8"/>
  <c r="N25" i="7"/>
  <c r="P25" i="7"/>
  <c r="P20" i="8"/>
  <c r="L20" i="8"/>
  <c r="L18" i="8"/>
  <c r="O10" i="7"/>
  <c r="O20" i="7"/>
  <c r="L20" i="7"/>
  <c r="M20" i="7" s="1"/>
  <c r="O16" i="7"/>
  <c r="L16" i="7"/>
  <c r="M16" i="7" s="1"/>
  <c r="O18" i="7"/>
  <c r="L18" i="7"/>
  <c r="M18" i="7" s="1"/>
  <c r="T25" i="7"/>
  <c r="S25" i="7"/>
  <c r="R25" i="7"/>
  <c r="Q25" i="7"/>
  <c r="O7" i="7"/>
  <c r="G25" i="7"/>
  <c r="L7" i="7"/>
  <c r="M7" i="7" s="1"/>
  <c r="H25" i="7"/>
  <c r="I25" i="7"/>
  <c r="J25" i="7"/>
  <c r="K25" i="7"/>
  <c r="O24" i="7"/>
  <c r="L24" i="7"/>
  <c r="M24" i="7" s="1"/>
  <c r="O23" i="7"/>
  <c r="L23" i="7"/>
  <c r="M23" i="7" s="1"/>
  <c r="M11" i="3"/>
  <c r="L25" i="7" l="1"/>
  <c r="L15" i="6"/>
  <c r="M15" i="6" s="1"/>
  <c r="O15" i="6"/>
  <c r="O11" i="6"/>
  <c r="O12" i="6"/>
  <c r="O16" i="6"/>
  <c r="O11" i="3" l="1"/>
  <c r="O14" i="3" l="1"/>
  <c r="N20" i="3"/>
  <c r="T20" i="5" l="1"/>
  <c r="S20" i="5"/>
  <c r="R20" i="5"/>
  <c r="Q20" i="5"/>
  <c r="P20" i="5"/>
  <c r="N20" i="5"/>
  <c r="K20" i="5"/>
  <c r="J20" i="5"/>
  <c r="I20" i="5"/>
  <c r="H20" i="5"/>
  <c r="G20" i="5"/>
  <c r="T20" i="1"/>
  <c r="S20" i="1"/>
  <c r="R20" i="1"/>
  <c r="Q20" i="1"/>
  <c r="P20" i="1"/>
  <c r="N20" i="1"/>
  <c r="K20" i="1"/>
  <c r="J20" i="1"/>
  <c r="I20" i="1"/>
  <c r="H20" i="1"/>
  <c r="G20" i="1"/>
  <c r="T20" i="3"/>
  <c r="S20" i="3"/>
  <c r="R20" i="3"/>
  <c r="Q20" i="3"/>
  <c r="P20" i="3"/>
  <c r="K20" i="3"/>
  <c r="J20" i="3"/>
  <c r="I20" i="3"/>
  <c r="H20" i="3"/>
  <c r="G20" i="3"/>
  <c r="O11" i="10" l="1"/>
  <c r="O12" i="10"/>
  <c r="O19" i="10"/>
  <c r="O20" i="10"/>
  <c r="O21" i="10"/>
  <c r="O12" i="7"/>
  <c r="O15" i="7"/>
  <c r="O17" i="7"/>
  <c r="O19" i="7"/>
  <c r="O7" i="6"/>
  <c r="O19" i="6"/>
  <c r="L8" i="2" l="1"/>
  <c r="L18" i="2"/>
  <c r="M18" i="2" s="1"/>
  <c r="L11" i="12"/>
  <c r="M11" i="12" s="1"/>
  <c r="L23" i="11"/>
  <c r="M23" i="11" s="1"/>
  <c r="L21" i="10"/>
  <c r="M21" i="10" s="1"/>
  <c r="L12" i="7" l="1"/>
  <c r="M12" i="7" s="1"/>
  <c r="T20" i="13" l="1"/>
  <c r="S20" i="13"/>
  <c r="R20" i="13"/>
  <c r="Q20" i="13"/>
  <c r="P20" i="13"/>
  <c r="N20" i="13"/>
  <c r="K20" i="13"/>
  <c r="J20" i="13"/>
  <c r="I20" i="13"/>
  <c r="H20" i="13"/>
  <c r="G20" i="13"/>
  <c r="L19" i="13"/>
  <c r="L18" i="13"/>
  <c r="L17" i="13"/>
  <c r="L16" i="13"/>
  <c r="L15" i="13"/>
  <c r="L14" i="13"/>
  <c r="M14" i="13" s="1"/>
  <c r="L13" i="13"/>
  <c r="L12" i="13"/>
  <c r="M12" i="13" s="1"/>
  <c r="L11" i="13"/>
  <c r="L10" i="13"/>
  <c r="M10" i="13" s="1"/>
  <c r="L9" i="13"/>
  <c r="M9" i="13" s="1"/>
  <c r="L8" i="13"/>
  <c r="M8" i="13" s="1"/>
  <c r="L7" i="13"/>
  <c r="T26" i="12"/>
  <c r="S26" i="12"/>
  <c r="R26" i="12"/>
  <c r="Q26" i="12"/>
  <c r="P26" i="12"/>
  <c r="N26" i="12"/>
  <c r="K26" i="12"/>
  <c r="J26" i="12"/>
  <c r="I26" i="12"/>
  <c r="H26" i="12"/>
  <c r="G26" i="12"/>
  <c r="L25" i="12"/>
  <c r="L23" i="12"/>
  <c r="M23" i="12" s="1"/>
  <c r="L20" i="12"/>
  <c r="M20" i="12" s="1"/>
  <c r="L19" i="12"/>
  <c r="M19" i="12" s="1"/>
  <c r="L18" i="12"/>
  <c r="M18" i="12" s="1"/>
  <c r="L17" i="12"/>
  <c r="L16" i="12"/>
  <c r="M16" i="12" s="1"/>
  <c r="L15" i="12"/>
  <c r="L13" i="12"/>
  <c r="M13" i="12" s="1"/>
  <c r="L9" i="12"/>
  <c r="M9" i="12" s="1"/>
  <c r="L8" i="12"/>
  <c r="M8" i="12" s="1"/>
  <c r="L7" i="12"/>
  <c r="T27" i="11"/>
  <c r="S27" i="11"/>
  <c r="R27" i="11"/>
  <c r="Q27" i="11"/>
  <c r="P27" i="11"/>
  <c r="N27" i="11"/>
  <c r="K27" i="11"/>
  <c r="J27" i="11"/>
  <c r="I27" i="11"/>
  <c r="H27" i="11"/>
  <c r="G27" i="11"/>
  <c r="L26" i="11"/>
  <c r="M26" i="11" s="1"/>
  <c r="L24" i="11"/>
  <c r="M24" i="11" s="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3" i="11"/>
  <c r="M13" i="11" s="1"/>
  <c r="L12" i="11"/>
  <c r="M12" i="11" s="1"/>
  <c r="L9" i="11"/>
  <c r="M9" i="11" s="1"/>
  <c r="L8" i="11"/>
  <c r="M8" i="11" s="1"/>
  <c r="L7" i="11"/>
  <c r="M7" i="11" s="1"/>
  <c r="L23" i="10"/>
  <c r="M23" i="10" s="1"/>
  <c r="L20" i="10"/>
  <c r="M20" i="10" s="1"/>
  <c r="L19" i="10"/>
  <c r="M19" i="10" s="1"/>
  <c r="L18" i="10"/>
  <c r="M18" i="10" s="1"/>
  <c r="L17" i="10"/>
  <c r="L16" i="10"/>
  <c r="L15" i="10"/>
  <c r="L14" i="10"/>
  <c r="L12" i="10"/>
  <c r="M12" i="10" s="1"/>
  <c r="L11" i="10"/>
  <c r="M11" i="10" s="1"/>
  <c r="L10" i="10"/>
  <c r="M10" i="10" s="1"/>
  <c r="L7" i="10"/>
  <c r="T24" i="9"/>
  <c r="S24" i="9"/>
  <c r="R24" i="9"/>
  <c r="Q24" i="9"/>
  <c r="P24" i="9"/>
  <c r="N24" i="9"/>
  <c r="K24" i="9"/>
  <c r="J24" i="9"/>
  <c r="I24" i="9"/>
  <c r="H24" i="9"/>
  <c r="G24" i="9"/>
  <c r="L19" i="8"/>
  <c r="L17" i="8"/>
  <c r="L16" i="8"/>
  <c r="L15" i="8"/>
  <c r="L14" i="8"/>
  <c r="L13" i="8"/>
  <c r="M13" i="8" s="1"/>
  <c r="L12" i="8"/>
  <c r="L11" i="8"/>
  <c r="M11" i="8" s="1"/>
  <c r="L10" i="8"/>
  <c r="M10" i="8" s="1"/>
  <c r="L9" i="8"/>
  <c r="M9" i="8" s="1"/>
  <c r="L8" i="8"/>
  <c r="M8" i="8" s="1"/>
  <c r="L7" i="8"/>
  <c r="M7" i="8" s="1"/>
  <c r="L19" i="7"/>
  <c r="M19" i="7" s="1"/>
  <c r="L17" i="7"/>
  <c r="M17" i="7" s="1"/>
  <c r="L15" i="7"/>
  <c r="M15" i="7" s="1"/>
  <c r="L10" i="7"/>
  <c r="M10" i="7" s="1"/>
  <c r="L22" i="6"/>
  <c r="L21" i="6"/>
  <c r="L20" i="6"/>
  <c r="M20" i="6" s="1"/>
  <c r="L19" i="6"/>
  <c r="M19" i="6" s="1"/>
  <c r="L18" i="6"/>
  <c r="M18" i="6" s="1"/>
  <c r="L16" i="6"/>
  <c r="M16" i="6" s="1"/>
  <c r="L14" i="6"/>
  <c r="L12" i="6"/>
  <c r="M12" i="6" s="1"/>
  <c r="L11" i="6"/>
  <c r="M11" i="6" s="1"/>
  <c r="L10" i="6"/>
  <c r="L9" i="6"/>
  <c r="L8" i="6"/>
  <c r="M8" i="6" s="1"/>
  <c r="L7" i="6"/>
  <c r="M7" i="6" s="1"/>
  <c r="L20" i="2"/>
  <c r="L19" i="2"/>
  <c r="L17" i="2"/>
  <c r="L16" i="2"/>
  <c r="L15" i="2"/>
  <c r="L14" i="2"/>
  <c r="L13" i="2"/>
  <c r="M13" i="2" s="1"/>
  <c r="L12" i="2"/>
  <c r="L11" i="2"/>
  <c r="L10" i="2"/>
  <c r="L9" i="2"/>
  <c r="M9" i="2" s="1"/>
  <c r="L7" i="2"/>
  <c r="T21" i="2"/>
  <c r="S21" i="2"/>
  <c r="R21" i="2"/>
  <c r="Q21" i="2"/>
  <c r="P21" i="2"/>
  <c r="N21" i="2"/>
  <c r="K21" i="2"/>
  <c r="J21" i="2"/>
  <c r="I21" i="2"/>
  <c r="H21" i="2"/>
  <c r="G21" i="2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20" i="5" l="1"/>
  <c r="L24" i="6"/>
  <c r="L20" i="13"/>
  <c r="L26" i="12"/>
  <c r="L27" i="11"/>
  <c r="L27" i="10"/>
  <c r="L24" i="9"/>
  <c r="L23" i="8"/>
  <c r="L19" i="3" l="1"/>
  <c r="L18" i="3"/>
  <c r="L17" i="3"/>
  <c r="L16" i="3"/>
  <c r="L15" i="3"/>
  <c r="L14" i="3"/>
  <c r="M14" i="3" s="1"/>
  <c r="L13" i="3"/>
  <c r="L12" i="3"/>
  <c r="L11" i="3"/>
  <c r="L10" i="3"/>
  <c r="L9" i="3"/>
  <c r="L8" i="3"/>
  <c r="L7" i="3"/>
  <c r="L20" i="3" l="1"/>
  <c r="L21" i="2"/>
  <c r="L20" i="1" l="1"/>
  <c r="L19" i="1" l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<sst xmlns="http://schemas.openxmlformats.org/spreadsheetml/2006/main" count="1017" uniqueCount="159">
  <si>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</si>
  <si>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</si>
  <si>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</si>
  <si>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</si>
  <si>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</si>
  <si>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</si>
  <si>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</si>
  <si>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</si>
  <si>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</si>
  <si>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</si>
  <si>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</si>
  <si>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</si>
  <si>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</si>
  <si>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</si>
  <si>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</si>
  <si>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</si>
  <si>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</si>
  <si>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</si>
  <si>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</si>
  <si>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</si>
  <si>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</si>
  <si>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</si>
  <si>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</si>
  <si>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</si>
  <si>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</si>
  <si>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</si>
  <si>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</si>
  <si>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p</t>
  </si>
  <si>
    <t>RM_282       Anderson River Park phase 2</t>
  </si>
  <si>
    <t>RM_282       Anderson River Park phase 3</t>
  </si>
  <si>
    <t>The same survey reach length (meters) is covered each time a site is surveyed.  (*) indicates survey reach measurements have not yet been aquired.</t>
  </si>
  <si>
    <t>Late Fall-Run</t>
  </si>
  <si>
    <t xml:space="preserve">Trout / (m²) </t>
  </si>
  <si>
    <t xml:space="preserve"> </t>
  </si>
  <si>
    <t>0 - 53</t>
  </si>
  <si>
    <t>54 - 72</t>
  </si>
  <si>
    <t>73 - 144</t>
  </si>
  <si>
    <t>145 - 262</t>
  </si>
  <si>
    <t>263 - 270</t>
  </si>
  <si>
    <t>February TOTALS :</t>
  </si>
  <si>
    <t>March TOTALS :</t>
  </si>
  <si>
    <t>January TOTALS :</t>
  </si>
  <si>
    <t>0 - 45</t>
  </si>
  <si>
    <t>46 - 60</t>
  </si>
  <si>
    <t>61 - 122</t>
  </si>
  <si>
    <t>123 - 221</t>
  </si>
  <si>
    <t>222 - 270</t>
  </si>
  <si>
    <t>0 - 66</t>
  </si>
  <si>
    <t>67 - 89</t>
  </si>
  <si>
    <t>90 - 181</t>
  </si>
  <si>
    <t>182 - 270</t>
  </si>
  <si>
    <t>N/A</t>
  </si>
  <si>
    <t>April TOTALS :</t>
  </si>
  <si>
    <t>38 - 81</t>
  </si>
  <si>
    <t>82 - 110</t>
  </si>
  <si>
    <t>111 - 221</t>
  </si>
  <si>
    <t>0 - 37</t>
  </si>
  <si>
    <t>Fall Run</t>
  </si>
  <si>
    <t>Spring Run</t>
  </si>
  <si>
    <t>Winter Run</t>
  </si>
  <si>
    <t>Late-Fall Run</t>
  </si>
  <si>
    <t>Survey Direction</t>
  </si>
  <si>
    <t>45 - 99</t>
  </si>
  <si>
    <t>100 - 133</t>
  </si>
  <si>
    <t>134 - 269</t>
  </si>
  <si>
    <t>270 - 270</t>
  </si>
  <si>
    <t>0 - 44</t>
  </si>
  <si>
    <t>May TOTALS :</t>
  </si>
  <si>
    <t>June TOTALS :</t>
  </si>
  <si>
    <t>55 - 121</t>
  </si>
  <si>
    <t>122 - 164</t>
  </si>
  <si>
    <t>165 - 270</t>
  </si>
  <si>
    <t>0 - 54</t>
  </si>
  <si>
    <t>July TOTALS :</t>
  </si>
  <si>
    <t>67 - 147</t>
  </si>
  <si>
    <t>148 - 199</t>
  </si>
  <si>
    <t>200 - 270</t>
  </si>
  <si>
    <t>37 - 66</t>
  </si>
  <si>
    <t>0 - 36</t>
  </si>
  <si>
    <t>August TOTALS :</t>
  </si>
  <si>
    <t>82 - 181</t>
  </si>
  <si>
    <t>182 - 244</t>
  </si>
  <si>
    <t>245 - 270</t>
  </si>
  <si>
    <t>46 - 81</t>
  </si>
  <si>
    <t>September TOTALS :</t>
  </si>
  <si>
    <t>100 - 221</t>
  </si>
  <si>
    <t>0 - 55</t>
  </si>
  <si>
    <t>56 - 99</t>
  </si>
  <si>
    <t>October TOTALS :</t>
  </si>
  <si>
    <t>122 - 269</t>
  </si>
  <si>
    <t>0 - 67</t>
  </si>
  <si>
    <t>68 - 121</t>
  </si>
  <si>
    <t>November TOTALS :</t>
  </si>
  <si>
    <t>149 - 270</t>
  </si>
  <si>
    <t>0 - 40</t>
  </si>
  <si>
    <t>41 - 82</t>
  </si>
  <si>
    <t>83 - 148</t>
  </si>
  <si>
    <t>December TOTALS :</t>
  </si>
  <si>
    <t>37 - 49</t>
  </si>
  <si>
    <t>50 - 99</t>
  </si>
  <si>
    <t>100 - 181</t>
  </si>
  <si>
    <t>Down</t>
  </si>
  <si>
    <t>Up</t>
  </si>
  <si>
    <t xml:space="preserve">Legacy sites including;  Painters, North Cypress, Reading Island, Lake California and Rio Vista will be monitored semi-annually. 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</si>
  <si>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January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</si>
  <si>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February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</si>
  <si>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March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</si>
  <si>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April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</si>
  <si>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May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</si>
  <si>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June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</si>
  <si>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July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</si>
  <si>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August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</si>
  <si>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September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</si>
  <si>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October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</si>
  <si>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November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</si>
  <si>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December 2024: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</si>
  <si>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 xml:space="preserve">RM_245       East Sand Slough </t>
  </si>
  <si>
    <t>RM_241       Mainstem South</t>
  </si>
  <si>
    <t>RM_282       Anderson River Park</t>
  </si>
  <si>
    <t>RM_287       Kapusta 1B</t>
  </si>
  <si>
    <t>RM_287       Kapusta Island complex</t>
  </si>
  <si>
    <t>RM_287       Kapusta</t>
  </si>
  <si>
    <t>RM_287       Bourbon</t>
  </si>
  <si>
    <t>RM_289       Clear Creek</t>
  </si>
  <si>
    <t>RM_293       Wyndham</t>
  </si>
  <si>
    <t>RM_295       South Cypress</t>
  </si>
  <si>
    <t>RM_289       Shea Island complex</t>
  </si>
  <si>
    <t>***NO SURVEYS WERE PERFORMED IN FEBRUARY DUE TO MAINSTEM FLOWS OF 30K+ RESULTING IN HIGH TURBIDITY IN THE SIDE CHANNELS.</t>
  </si>
  <si>
    <t>***NO SURVEYS WERE PERFORMED IN MARCH DUE TO MAINSTEM FLOWS OF 30K+ RESULTING IN HIGH TURBIDITY IN THE SIDE CHANNELS.</t>
  </si>
  <si>
    <t>RM_287        Kapusta 1B</t>
  </si>
  <si>
    <t>RM_287        Kapusta Island complex</t>
  </si>
  <si>
    <t>RM_287        Kapusta</t>
  </si>
  <si>
    <t>RM_287        Bourbon</t>
  </si>
  <si>
    <t>RM_289        Clear Creek</t>
  </si>
  <si>
    <t>RM_289        Shea Island complex</t>
  </si>
  <si>
    <t>RM_293        Wyndham</t>
  </si>
  <si>
    <t>RM_295        South Cypress</t>
  </si>
  <si>
    <t xml:space="preserve">RM_282       Anderson River Park </t>
  </si>
  <si>
    <t>RM_269       Lake California</t>
  </si>
  <si>
    <t>RM_296       Painters</t>
  </si>
  <si>
    <t>RM_268       Mainstem North</t>
  </si>
  <si>
    <t>RM_295       North Cypress</t>
  </si>
  <si>
    <t>*</t>
  </si>
  <si>
    <t>RM_ 296      Painters Riffle</t>
  </si>
  <si>
    <t>RM_275       Reading Island complex</t>
  </si>
  <si>
    <t>RM_ 269      Lake California</t>
  </si>
  <si>
    <t>RM_ 247      Rio Vista</t>
  </si>
  <si>
    <t>RM_247       Rio Vista</t>
  </si>
  <si>
    <t>RM_ 244      South Sand Slough complex</t>
  </si>
  <si>
    <t>RM_244       South Sand Slough complex</t>
  </si>
  <si>
    <t>8/8, 8/13</t>
  </si>
  <si>
    <t>6/12, 6/17</t>
  </si>
  <si>
    <t>***No Index surveys were performed in July due to a concentrated effort on post-project mapping and micro-habitat use surveys at the new Shea Island complex.</t>
  </si>
  <si>
    <t>1190* is shown as an adjusted site length because only 3 of the 7 Shea reaches were surveyed.</t>
  </si>
  <si>
    <t>B</t>
  </si>
  <si>
    <t xml:space="preserve">RM_247       Rio Vista </t>
  </si>
  <si>
    <t>RM_244       Elks Lodge</t>
  </si>
  <si>
    <t>RM_274       Battle Creek complex</t>
  </si>
  <si>
    <t>10/21,10/23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</si>
</sst>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#&quot;*&quot;"/>
    <numFmt numFmtId="166" formatCode="##\ &quot;*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3" fontId="0" fillId="2" borderId="6" xfId="0" applyNumberFormat="1" applyFill="1" applyBorder="1" applyAlignment="1">
      <alignment horizontal="center"/>
    </xf>
    <xf numFmtId="0" fontId="6" fillId="0" borderId="0" xfId="0" applyFont="1"/>
    <xf numFmtId="16" fontId="0" fillId="0" borderId="0" xfId="0" applyNumberFormat="1" applyAlignment="1">
      <alignment horizontal="center"/>
    </xf>
    <xf numFmtId="16" fontId="0" fillId="0" borderId="1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6" xfId="0" applyFont="1" applyFill="1" applyBorder="1"/>
    <xf numFmtId="0" fontId="1" fillId="2" borderId="21" xfId="0" applyFont="1" applyFill="1" applyBorder="1"/>
    <xf numFmtId="165" fontId="0" fillId="0" borderId="0" xfId="0" applyNumberFormat="1" applyAlignment="1">
      <alignment horizontal="center"/>
    </xf>
    <xf numFmtId="0" fontId="0" fillId="3" borderId="7" xfId="0" applyFill="1" applyBorder="1" applyAlignment="1">
      <alignment horizontal="left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95250</xdr:colOff>
      <xdr:row>23</xdr:row>
      <xdr:rowOff>95250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05FE691E-E7E5-4220-9D15-3B2A86BC7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81325" y="9820275"/>
          <a:ext cx="295275" cy="295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27</xdr:row>
      <xdr:rowOff>171450</xdr:rowOff>
    </xdr:from>
    <xdr:to>
      <xdr:col>2</xdr:col>
      <xdr:colOff>19050</xdr:colOff>
      <xdr:row>29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AF59746F-B5A2-468C-9FE3-EF5DF4F01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19050</xdr:colOff>
      <xdr:row>23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ECDD0CF4-7836-4F0F-AF04-F28ECDAE2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22</xdr:row>
      <xdr:rowOff>171450</xdr:rowOff>
    </xdr:from>
    <xdr:to>
      <xdr:col>2</xdr:col>
      <xdr:colOff>19050</xdr:colOff>
      <xdr:row>24</xdr:row>
      <xdr:rowOff>85725</xdr:rowOff>
    </xdr:to>
    <xdr:pic>
      <xdr:nvPicPr>
        <xdr:cNvPr id="4" name="Graphic 3" descr="Research">
          <a:extLst>
            <a:ext uri="{FF2B5EF4-FFF2-40B4-BE49-F238E27FC236}">
              <a16:creationId xmlns:a16="http://schemas.microsoft.com/office/drawing/2014/main" id="{B73D6D07-D833-4EC3-8BC3-E8C422E92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9772650"/>
          <a:ext cx="295275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47625</xdr:colOff>
      <xdr:row>23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10153650"/>
          <a:ext cx="295275" cy="295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19050</xdr:colOff>
      <xdr:row>23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F8736673-E0AA-4928-A44E-7FAD0D1B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9782175"/>
          <a:ext cx="295275" cy="295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25</xdr:row>
      <xdr:rowOff>171450</xdr:rowOff>
    </xdr:from>
    <xdr:to>
      <xdr:col>2</xdr:col>
      <xdr:colOff>19050</xdr:colOff>
      <xdr:row>27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B1ACA07B-872B-4ACE-900C-BBA7D55CA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26</xdr:row>
      <xdr:rowOff>171450</xdr:rowOff>
    </xdr:from>
    <xdr:to>
      <xdr:col>2</xdr:col>
      <xdr:colOff>15240</xdr:colOff>
      <xdr:row>28</xdr:row>
      <xdr:rowOff>95250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A3B2B48D-C7BA-4B1B-9680-F9E04ADD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</xdr:row>
      <xdr:rowOff>171450</xdr:rowOff>
    </xdr:from>
    <xdr:to>
      <xdr:col>2</xdr:col>
      <xdr:colOff>19050</xdr:colOff>
      <xdr:row>26</xdr:row>
      <xdr:rowOff>91440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72312B71-C1FC-453B-A410-98731CE5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25</xdr:row>
      <xdr:rowOff>171450</xdr:rowOff>
    </xdr:from>
    <xdr:to>
      <xdr:col>2</xdr:col>
      <xdr:colOff>15240</xdr:colOff>
      <xdr:row>27</xdr:row>
      <xdr:rowOff>95250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EC05719F-D205-4A45-956F-A7CF24533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28</xdr:row>
      <xdr:rowOff>171450</xdr:rowOff>
    </xdr:from>
    <xdr:to>
      <xdr:col>2</xdr:col>
      <xdr:colOff>19050</xdr:colOff>
      <xdr:row>30</xdr:row>
      <xdr:rowOff>91440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8560EC1A-97B7-449D-825B-9A8A7692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28</xdr:row>
      <xdr:rowOff>171450</xdr:rowOff>
    </xdr:from>
    <xdr:to>
      <xdr:col>2</xdr:col>
      <xdr:colOff>19050</xdr:colOff>
      <xdr:row>30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F268F15D-3C0D-48D4-813B-A0831A4AF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33E4-459D-47C7-A189-C7FE3E581B05}">
  <dimension ref="A2:T29"/>
  <sheetViews>
    <sheetView workbookViewId="0">
      <selection activeCell="M28" sqref="M28"/>
    </sheetView>
  </sheetViews>
  <sheetFormatPr defaultRowHeight="15" x14ac:dyDescent="0.25"/>
  <cols>
    <col min="1" max="1" width="36.85546875" customWidth="1"/>
    <col min="3" max="3" width="10" customWidth="1"/>
    <col min="4" max="4" width="13.140625" customWidth="1"/>
    <col min="5" max="6" width="11" customWidth="1"/>
    <col min="7" max="7" width="10.28515625" customWidth="1"/>
    <col min="8" max="8" width="12.140625" customWidth="1"/>
    <col min="9" max="9" width="13.28515625" customWidth="1"/>
    <col min="10" max="10" width="12.85546875" customWidth="1"/>
    <col min="11" max="11" width="11" customWidth="1"/>
    <col min="12" max="12" width="10.5703125" customWidth="1"/>
    <col min="13" max="13" width="15" customWidth="1"/>
    <col min="15" max="15" width="13" customWidth="1"/>
    <col min="16" max="16" width="10.5703125" customWidth="1"/>
  </cols>
  <sheetData>
    <row r="2" spans="1:20" ht="18.75" x14ac:dyDescent="0.3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3" spans="1:20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0" ht="16.5" thickBot="1" x14ac:dyDescent="0.3">
      <c r="Q4" s="5" t="s">
        <v>11</v>
      </c>
      <c r="R4" s="5"/>
      <c r="S4" s="5"/>
      <c r="T4" s="5"/>
    </row>
    <row r="5" spans="1:20" ht="30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2</v>
      </c>
      <c r="H5" s="10" t="s">
        <v>3</v>
      </c>
      <c r="I5" s="10" t="s">
        <v>4</v>
      </c>
      <c r="J5" s="10" t="s">
        <v>31</v>
      </c>
      <c r="K5" s="10" t="s">
        <v>2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42</v>
      </c>
      <c r="H6" s="20" t="s">
        <v>43</v>
      </c>
      <c r="I6" s="20" t="s">
        <v>44</v>
      </c>
      <c r="J6" s="20" t="s">
        <v>45</v>
      </c>
      <c r="K6" s="20" t="s">
        <v>46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45" t="s">
        <v>125</v>
      </c>
      <c r="B7" s="30" t="s">
        <v>25</v>
      </c>
      <c r="C7" s="35" t="s">
        <v>51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19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45" t="s">
        <v>124</v>
      </c>
      <c r="B8" s="30" t="s">
        <v>26</v>
      </c>
      <c r="C8" s="35" t="s">
        <v>51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45" t="s">
        <v>126</v>
      </c>
      <c r="B9" s="30" t="s">
        <v>25</v>
      </c>
      <c r="C9" s="35" t="s">
        <v>51</v>
      </c>
      <c r="D9" s="2"/>
      <c r="E9" s="2">
        <v>3204</v>
      </c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2"/>
      <c r="P9" s="31"/>
      <c r="Q9" s="2"/>
      <c r="R9" s="2"/>
      <c r="S9" s="2"/>
      <c r="T9" s="6"/>
    </row>
    <row r="10" spans="1:20" x14ac:dyDescent="0.25">
      <c r="A10" s="45" t="s">
        <v>123</v>
      </c>
      <c r="B10" s="30" t="s">
        <v>26</v>
      </c>
      <c r="C10" s="35" t="s">
        <v>51</v>
      </c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25">
      <c r="A11" s="45" t="s">
        <v>122</v>
      </c>
      <c r="B11" s="30" t="s">
        <v>26</v>
      </c>
      <c r="C11" s="35">
        <v>45309</v>
      </c>
      <c r="D11" s="2">
        <v>9</v>
      </c>
      <c r="E11" s="2">
        <v>301</v>
      </c>
      <c r="F11" s="2" t="s">
        <v>101</v>
      </c>
      <c r="G11" s="2">
        <v>0</v>
      </c>
      <c r="H11" s="2">
        <v>5</v>
      </c>
      <c r="I11" s="2">
        <v>2</v>
      </c>
      <c r="J11" s="2">
        <v>0</v>
      </c>
      <c r="K11" s="2">
        <v>0</v>
      </c>
      <c r="L11" s="2">
        <f t="shared" si="0"/>
        <v>7</v>
      </c>
      <c r="M11" s="43">
        <f>L11/((D11/3.281)*E11)</f>
        <v>8.4780361757105932E-3</v>
      </c>
      <c r="N11" s="2">
        <v>87</v>
      </c>
      <c r="O11" s="43">
        <f>N11/((D11/3.281)*E11)</f>
        <v>0.10536987818383167</v>
      </c>
      <c r="P11" s="2">
        <v>7</v>
      </c>
      <c r="Q11" s="2">
        <v>0</v>
      </c>
      <c r="R11" s="2">
        <v>5</v>
      </c>
      <c r="S11" s="2">
        <v>2</v>
      </c>
      <c r="T11" s="6">
        <v>0</v>
      </c>
    </row>
    <row r="12" spans="1:20" x14ac:dyDescent="0.25">
      <c r="A12" s="45" t="s">
        <v>121</v>
      </c>
      <c r="B12" s="30" t="s">
        <v>26</v>
      </c>
      <c r="C12" s="35">
        <v>45309</v>
      </c>
      <c r="D12" s="2">
        <v>8</v>
      </c>
      <c r="E12" s="2">
        <v>291</v>
      </c>
      <c r="F12" s="2" t="s">
        <v>102</v>
      </c>
      <c r="G12" s="2">
        <v>5</v>
      </c>
      <c r="H12" s="2">
        <v>25</v>
      </c>
      <c r="I12" s="2">
        <v>75</v>
      </c>
      <c r="J12" s="2">
        <v>0</v>
      </c>
      <c r="K12" s="2">
        <v>0</v>
      </c>
      <c r="L12" s="2">
        <f t="shared" si="0"/>
        <v>105</v>
      </c>
      <c r="M12" s="43">
        <f>L12/((D12/3.281)*E12)</f>
        <v>0.14798324742268043</v>
      </c>
      <c r="N12" s="2">
        <v>167</v>
      </c>
      <c r="O12" s="43">
        <f>N12/((D12/3.281)*E12)</f>
        <v>0.23536383161512031</v>
      </c>
      <c r="P12" s="2">
        <v>44</v>
      </c>
      <c r="Q12" s="2">
        <v>2</v>
      </c>
      <c r="R12" s="2">
        <v>53</v>
      </c>
      <c r="S12" s="2">
        <v>38</v>
      </c>
      <c r="T12" s="6">
        <v>12</v>
      </c>
    </row>
    <row r="13" spans="1:20" x14ac:dyDescent="0.25">
      <c r="A13" s="45" t="s">
        <v>120</v>
      </c>
      <c r="B13" s="30" t="s">
        <v>25</v>
      </c>
      <c r="C13" s="35" t="s">
        <v>51</v>
      </c>
      <c r="D13" s="2"/>
      <c r="E13" s="2">
        <v>2634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25">
      <c r="A14" s="45" t="s">
        <v>119</v>
      </c>
      <c r="B14" s="30" t="s">
        <v>25</v>
      </c>
      <c r="C14" s="35">
        <v>45309</v>
      </c>
      <c r="D14" s="2">
        <v>8</v>
      </c>
      <c r="E14" s="2">
        <v>838</v>
      </c>
      <c r="F14" s="2" t="s">
        <v>102</v>
      </c>
      <c r="G14" s="2">
        <v>27</v>
      </c>
      <c r="H14" s="2">
        <v>19</v>
      </c>
      <c r="I14" s="2">
        <v>37</v>
      </c>
      <c r="J14" s="2">
        <v>2</v>
      </c>
      <c r="K14" s="2">
        <v>0</v>
      </c>
      <c r="L14" s="2">
        <f t="shared" si="0"/>
        <v>85</v>
      </c>
      <c r="M14" s="43">
        <f>L14/((D14/3.281)*E14)</f>
        <v>4.1599791169451082E-2</v>
      </c>
      <c r="N14" s="2">
        <v>830</v>
      </c>
      <c r="O14" s="43">
        <f>N14/((D14/3.281)*E14)</f>
        <v>0.40620972553699292</v>
      </c>
      <c r="P14" s="2">
        <v>49</v>
      </c>
      <c r="Q14" s="2">
        <v>2</v>
      </c>
      <c r="R14" s="2">
        <v>51</v>
      </c>
      <c r="S14" s="2">
        <v>29</v>
      </c>
      <c r="T14" s="6">
        <v>3</v>
      </c>
    </row>
    <row r="15" spans="1:20" x14ac:dyDescent="0.25">
      <c r="A15" s="45" t="s">
        <v>118</v>
      </c>
      <c r="B15" s="30" t="s">
        <v>25</v>
      </c>
      <c r="C15" s="35" t="s">
        <v>51</v>
      </c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25">
      <c r="A16" s="45" t="s">
        <v>28</v>
      </c>
      <c r="B16" s="30" t="s">
        <v>27</v>
      </c>
      <c r="C16" s="35" t="s">
        <v>51</v>
      </c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25">
      <c r="A17" s="45" t="s">
        <v>29</v>
      </c>
      <c r="B17" s="30" t="s">
        <v>27</v>
      </c>
      <c r="C17" s="35" t="s">
        <v>51</v>
      </c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2"/>
      <c r="P17" s="31"/>
      <c r="Q17" s="2"/>
      <c r="R17" s="2"/>
      <c r="S17" s="2"/>
      <c r="T17" s="6"/>
    </row>
    <row r="18" spans="1:20" x14ac:dyDescent="0.25">
      <c r="A18" s="45" t="s">
        <v>116</v>
      </c>
      <c r="B18" s="30" t="s">
        <v>25</v>
      </c>
      <c r="C18" s="35" t="s">
        <v>51</v>
      </c>
      <c r="D18" s="2"/>
      <c r="E18" s="2">
        <v>2851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2"/>
      <c r="Q18" s="2"/>
      <c r="R18" s="2"/>
      <c r="S18" s="2"/>
      <c r="T18" s="6"/>
    </row>
    <row r="19" spans="1:20" x14ac:dyDescent="0.25">
      <c r="A19" s="45" t="s">
        <v>117</v>
      </c>
      <c r="B19" s="30" t="s">
        <v>26</v>
      </c>
      <c r="C19" s="35" t="s">
        <v>51</v>
      </c>
      <c r="D19" s="2"/>
      <c r="E19" s="2">
        <v>473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14" t="s">
        <v>41</v>
      </c>
      <c r="B20" s="25"/>
      <c r="C20" s="15"/>
      <c r="D20" s="16"/>
      <c r="E20" s="16"/>
      <c r="F20" s="16"/>
      <c r="G20" s="17">
        <f>SUM(G7:G19)</f>
        <v>32</v>
      </c>
      <c r="H20" s="17">
        <f>SUM(H7:H19)</f>
        <v>49</v>
      </c>
      <c r="I20" s="17">
        <f>SUM(I7:I19)</f>
        <v>114</v>
      </c>
      <c r="J20" s="17">
        <f>SUM(J7:J19)</f>
        <v>2</v>
      </c>
      <c r="K20" s="17">
        <f>SUM(K7:K19)</f>
        <v>0</v>
      </c>
      <c r="L20" s="17">
        <f>G20+H20+I20+J20+K20</f>
        <v>197</v>
      </c>
      <c r="M20" s="16"/>
      <c r="N20" s="17">
        <f>SUM(N7:N19)</f>
        <v>1084</v>
      </c>
      <c r="O20" s="17"/>
      <c r="P20" s="33">
        <f>SUM(P7:P19)</f>
        <v>100</v>
      </c>
      <c r="Q20" s="17">
        <f>SUM(Q7:Q19)</f>
        <v>4</v>
      </c>
      <c r="R20" s="17">
        <f>SUM(R7:R19)</f>
        <v>109</v>
      </c>
      <c r="S20" s="17">
        <f>SUM(S7:S19)</f>
        <v>69</v>
      </c>
      <c r="T20" s="22">
        <f>SUM(T7:T19)</f>
        <v>15</v>
      </c>
    </row>
    <row r="23" spans="1:20" x14ac:dyDescent="0.25">
      <c r="A23" t="s">
        <v>13</v>
      </c>
    </row>
    <row r="25" spans="1:20" x14ac:dyDescent="0.25">
      <c r="A25" t="s">
        <v>12</v>
      </c>
    </row>
    <row r="26" spans="1:20" x14ac:dyDescent="0.25">
      <c r="A26" t="s">
        <v>30</v>
      </c>
    </row>
    <row r="27" spans="1:20" x14ac:dyDescent="0.25">
      <c r="A27" t="s">
        <v>22</v>
      </c>
    </row>
    <row r="28" spans="1:20" x14ac:dyDescent="0.25">
      <c r="A28" t="s">
        <v>23</v>
      </c>
    </row>
    <row r="29" spans="1:20" x14ac:dyDescent="0.25">
      <c r="A29" s="32" t="s">
        <v>103</v>
      </c>
      <c r="B29" s="24"/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0294-66F5-4F0C-9F7A-83C6CAD4E672}">
  <dimension ref="A2:T35"/>
  <sheetViews>
    <sheetView workbookViewId="0">
      <selection activeCell="F29" sqref="F29"/>
    </sheetView>
  </sheetViews>
  <sheetFormatPr defaultRowHeight="15" x14ac:dyDescent="0.25"/>
  <cols>
    <col min="1" max="1" width="37.28515625" customWidth="1"/>
    <col min="2" max="2" width="10.140625" customWidth="1"/>
    <col min="3" max="3" width="10.570312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59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89</v>
      </c>
      <c r="H6" s="20" t="s">
        <v>65</v>
      </c>
      <c r="I6" s="20" t="s">
        <v>90</v>
      </c>
      <c r="J6" s="20" t="s">
        <v>91</v>
      </c>
      <c r="K6" s="20" t="s">
        <v>51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 t="s">
        <v>51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6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156</v>
      </c>
      <c r="B8" s="30" t="s">
        <v>154</v>
      </c>
      <c r="C8" s="35">
        <v>45953</v>
      </c>
      <c r="D8" s="2">
        <v>6</v>
      </c>
      <c r="E8" s="2">
        <v>60</v>
      </c>
      <c r="F8" s="2" t="s">
        <v>102</v>
      </c>
      <c r="G8" s="2">
        <v>0</v>
      </c>
      <c r="H8" s="2">
        <v>0</v>
      </c>
      <c r="I8" s="2">
        <v>7</v>
      </c>
      <c r="J8" s="2">
        <v>0</v>
      </c>
      <c r="K8" s="2">
        <v>0</v>
      </c>
      <c r="L8" s="2">
        <f t="shared" si="0"/>
        <v>7</v>
      </c>
      <c r="M8" s="43">
        <f t="shared" ref="M8" si="1">L8/((D8/3.281)*E8)</f>
        <v>6.3797222222222227E-2</v>
      </c>
      <c r="N8" s="2">
        <v>0</v>
      </c>
      <c r="O8" s="43">
        <f t="shared" ref="O8" si="2">N8/((D8/3.281)*E8)</f>
        <v>0</v>
      </c>
      <c r="P8" s="2">
        <v>4</v>
      </c>
      <c r="Q8" s="2">
        <v>7</v>
      </c>
      <c r="R8" s="2">
        <v>0</v>
      </c>
      <c r="S8" s="2">
        <v>0</v>
      </c>
      <c r="T8" s="6">
        <v>0</v>
      </c>
    </row>
    <row r="9" spans="1:20" x14ac:dyDescent="0.25">
      <c r="A9" s="28" t="s">
        <v>126</v>
      </c>
      <c r="B9" s="30" t="s">
        <v>25</v>
      </c>
      <c r="C9" s="35">
        <v>45931</v>
      </c>
      <c r="D9" s="2">
        <v>9</v>
      </c>
      <c r="E9" s="2">
        <v>3204</v>
      </c>
      <c r="F9" s="2" t="s">
        <v>102</v>
      </c>
      <c r="G9" s="2">
        <v>1</v>
      </c>
      <c r="H9" s="2">
        <v>0</v>
      </c>
      <c r="I9" s="2">
        <v>30</v>
      </c>
      <c r="J9" s="2">
        <v>45</v>
      </c>
      <c r="K9" s="2">
        <v>0</v>
      </c>
      <c r="L9" s="2">
        <f t="shared" si="0"/>
        <v>76</v>
      </c>
      <c r="M9" s="43">
        <f t="shared" ref="M9:M11" si="3">L9/((D9/3.281)*E9)</f>
        <v>8.6473852129282849E-3</v>
      </c>
      <c r="N9" s="2">
        <v>662</v>
      </c>
      <c r="O9" s="43">
        <f t="shared" ref="O9:O11" si="4">N9/((D9/3.281)*E9)</f>
        <v>7.5323276459980576E-2</v>
      </c>
      <c r="P9" s="31">
        <v>1586</v>
      </c>
      <c r="Q9" s="2">
        <v>21</v>
      </c>
      <c r="R9" s="2">
        <v>17</v>
      </c>
      <c r="S9" s="2">
        <v>37</v>
      </c>
      <c r="T9" s="6">
        <v>1</v>
      </c>
    </row>
    <row r="10" spans="1:20" x14ac:dyDescent="0.25">
      <c r="A10" s="28" t="s">
        <v>126</v>
      </c>
      <c r="B10" s="30" t="s">
        <v>25</v>
      </c>
      <c r="C10" s="35" t="s">
        <v>158</v>
      </c>
      <c r="D10" s="2">
        <v>7</v>
      </c>
      <c r="E10" s="2">
        <v>3204</v>
      </c>
      <c r="F10" s="2" t="s">
        <v>102</v>
      </c>
      <c r="G10" s="2">
        <v>0</v>
      </c>
      <c r="H10" s="2">
        <v>3</v>
      </c>
      <c r="I10" s="2">
        <v>56</v>
      </c>
      <c r="J10" s="2">
        <v>3</v>
      </c>
      <c r="K10" s="2">
        <v>0</v>
      </c>
      <c r="L10" s="2">
        <f>SUM(G10:K10)</f>
        <v>62</v>
      </c>
      <c r="M10" s="43">
        <f t="shared" si="3"/>
        <v>9.0700017834849309E-3</v>
      </c>
      <c r="N10" s="2">
        <v>274</v>
      </c>
      <c r="O10" s="43">
        <f t="shared" si="4"/>
        <v>4.0083556268949536E-2</v>
      </c>
      <c r="P10" s="31">
        <v>475</v>
      </c>
      <c r="Q10" s="2">
        <v>16</v>
      </c>
      <c r="R10" s="2">
        <v>43</v>
      </c>
      <c r="S10" s="2">
        <v>3</v>
      </c>
      <c r="T10" s="6">
        <v>0</v>
      </c>
    </row>
    <row r="11" spans="1:20" x14ac:dyDescent="0.25">
      <c r="A11" s="28" t="s">
        <v>123</v>
      </c>
      <c r="B11" s="30" t="s">
        <v>26</v>
      </c>
      <c r="C11" s="35">
        <v>45933</v>
      </c>
      <c r="D11" s="2">
        <v>8</v>
      </c>
      <c r="E11" s="2">
        <v>221</v>
      </c>
      <c r="F11" s="2" t="s">
        <v>102</v>
      </c>
      <c r="G11" s="2">
        <v>0</v>
      </c>
      <c r="H11" s="2">
        <v>0</v>
      </c>
      <c r="I11" s="2">
        <v>5</v>
      </c>
      <c r="J11" s="2">
        <v>0</v>
      </c>
      <c r="K11" s="2">
        <v>0</v>
      </c>
      <c r="L11" s="2">
        <f t="shared" si="0"/>
        <v>5</v>
      </c>
      <c r="M11" s="43">
        <f t="shared" si="3"/>
        <v>9.2788461538461549E-3</v>
      </c>
      <c r="N11" s="2">
        <v>3</v>
      </c>
      <c r="O11" s="43">
        <f t="shared" si="4"/>
        <v>5.5673076923076926E-3</v>
      </c>
      <c r="P11" s="2">
        <v>1503</v>
      </c>
      <c r="Q11" s="2">
        <v>2</v>
      </c>
      <c r="R11" s="2">
        <v>3</v>
      </c>
      <c r="S11" s="2">
        <v>0</v>
      </c>
      <c r="T11" s="6">
        <v>0</v>
      </c>
    </row>
    <row r="12" spans="1:20" x14ac:dyDescent="0.25">
      <c r="A12" s="28" t="s">
        <v>123</v>
      </c>
      <c r="B12" s="30" t="s">
        <v>26</v>
      </c>
      <c r="C12" s="35">
        <v>45953</v>
      </c>
      <c r="D12" s="2">
        <v>10</v>
      </c>
      <c r="E12" s="2">
        <v>221</v>
      </c>
      <c r="F12" s="2" t="s">
        <v>102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f t="shared" si="0"/>
        <v>0</v>
      </c>
      <c r="M12" s="43">
        <f t="shared" ref="M12:M25" si="5">L12/((D12/3.281)*E12)</f>
        <v>0</v>
      </c>
      <c r="N12" s="2">
        <v>0</v>
      </c>
      <c r="O12" s="43">
        <f t="shared" ref="O12:O25" si="6">N12/((D12/3.281)*E12)</f>
        <v>0</v>
      </c>
      <c r="P12" s="2">
        <v>1192</v>
      </c>
      <c r="Q12" s="2">
        <v>0</v>
      </c>
      <c r="R12" s="2">
        <v>0</v>
      </c>
      <c r="S12" s="2">
        <v>0</v>
      </c>
      <c r="T12" s="6">
        <v>0</v>
      </c>
    </row>
    <row r="13" spans="1:20" x14ac:dyDescent="0.25">
      <c r="A13" s="28" t="s">
        <v>122</v>
      </c>
      <c r="B13" s="30" t="s">
        <v>26</v>
      </c>
      <c r="C13" s="35">
        <v>45953</v>
      </c>
      <c r="D13" s="2">
        <v>7</v>
      </c>
      <c r="E13" s="2">
        <v>301</v>
      </c>
      <c r="F13" s="2" t="s">
        <v>101</v>
      </c>
      <c r="G13" s="2">
        <v>0</v>
      </c>
      <c r="H13" s="2">
        <v>0</v>
      </c>
      <c r="I13" s="2">
        <v>2</v>
      </c>
      <c r="J13" s="2">
        <v>0</v>
      </c>
      <c r="K13" s="2">
        <v>0</v>
      </c>
      <c r="L13" s="2">
        <f t="shared" si="0"/>
        <v>2</v>
      </c>
      <c r="M13" s="43">
        <f t="shared" si="5"/>
        <v>3.1143806359753209E-3</v>
      </c>
      <c r="N13" s="2">
        <v>55</v>
      </c>
      <c r="O13" s="43">
        <f t="shared" si="6"/>
        <v>8.5645467489321322E-2</v>
      </c>
      <c r="P13" s="2">
        <v>4</v>
      </c>
      <c r="Q13" s="2">
        <v>0</v>
      </c>
      <c r="R13" s="2">
        <v>2</v>
      </c>
      <c r="S13" s="2">
        <v>0</v>
      </c>
      <c r="T13" s="6">
        <v>0</v>
      </c>
    </row>
    <row r="14" spans="1:20" x14ac:dyDescent="0.25">
      <c r="A14" s="28" t="s">
        <v>122</v>
      </c>
      <c r="B14" s="30" t="s">
        <v>26</v>
      </c>
      <c r="C14" s="35">
        <v>45958</v>
      </c>
      <c r="D14" s="2">
        <v>7</v>
      </c>
      <c r="E14" s="2">
        <v>301</v>
      </c>
      <c r="F14" s="2" t="s">
        <v>102</v>
      </c>
      <c r="G14" s="2">
        <v>0</v>
      </c>
      <c r="H14" s="2">
        <v>0</v>
      </c>
      <c r="I14" s="2">
        <v>20</v>
      </c>
      <c r="J14" s="2">
        <v>3</v>
      </c>
      <c r="K14" s="2">
        <v>0</v>
      </c>
      <c r="L14" s="2">
        <f>SUM(G14:K14)</f>
        <v>23</v>
      </c>
      <c r="M14" s="43">
        <f t="shared" si="5"/>
        <v>3.5815377313716194E-2</v>
      </c>
      <c r="N14" s="2">
        <v>232</v>
      </c>
      <c r="O14" s="43">
        <f t="shared" si="6"/>
        <v>0.36126815377313726</v>
      </c>
      <c r="P14" s="2">
        <v>8</v>
      </c>
      <c r="Q14" s="2">
        <v>0</v>
      </c>
      <c r="R14" s="2">
        <v>20</v>
      </c>
      <c r="S14" s="2">
        <v>3</v>
      </c>
      <c r="T14" s="6">
        <v>0</v>
      </c>
    </row>
    <row r="15" spans="1:20" x14ac:dyDescent="0.25">
      <c r="A15" s="28" t="s">
        <v>121</v>
      </c>
      <c r="B15" s="30" t="s">
        <v>26</v>
      </c>
      <c r="C15" s="35">
        <v>45951</v>
      </c>
      <c r="D15" s="2">
        <v>7</v>
      </c>
      <c r="E15" s="2">
        <v>291</v>
      </c>
      <c r="F15" s="2" t="s">
        <v>102</v>
      </c>
      <c r="G15" s="2">
        <v>0</v>
      </c>
      <c r="H15" s="2">
        <v>1</v>
      </c>
      <c r="I15" s="2">
        <v>4</v>
      </c>
      <c r="J15" s="2">
        <v>0</v>
      </c>
      <c r="K15" s="2">
        <v>0</v>
      </c>
      <c r="L15" s="2">
        <f t="shared" si="0"/>
        <v>5</v>
      </c>
      <c r="M15" s="43">
        <f t="shared" si="5"/>
        <v>8.053510063819342E-3</v>
      </c>
      <c r="N15" s="2">
        <v>44</v>
      </c>
      <c r="O15" s="43">
        <f t="shared" si="6"/>
        <v>7.087088856161021E-2</v>
      </c>
      <c r="P15" s="2">
        <v>8</v>
      </c>
      <c r="Q15" s="2">
        <v>1</v>
      </c>
      <c r="R15" s="2">
        <v>4</v>
      </c>
      <c r="S15" s="2">
        <v>0</v>
      </c>
      <c r="T15" s="6">
        <v>0</v>
      </c>
    </row>
    <row r="16" spans="1:20" x14ac:dyDescent="0.25">
      <c r="A16" s="28" t="s">
        <v>120</v>
      </c>
      <c r="B16" s="30" t="s">
        <v>25</v>
      </c>
      <c r="C16" s="35">
        <v>45958</v>
      </c>
      <c r="D16" s="2">
        <v>7</v>
      </c>
      <c r="E16" s="2">
        <v>2634</v>
      </c>
      <c r="F16" s="2" t="s">
        <v>102</v>
      </c>
      <c r="G16" s="2">
        <v>0</v>
      </c>
      <c r="H16" s="2">
        <v>1</v>
      </c>
      <c r="I16" s="2">
        <v>99</v>
      </c>
      <c r="J16" s="2">
        <v>34</v>
      </c>
      <c r="K16" s="2">
        <v>0</v>
      </c>
      <c r="L16" s="2">
        <f t="shared" si="0"/>
        <v>134</v>
      </c>
      <c r="M16" s="43">
        <f t="shared" si="5"/>
        <v>2.3844994034060096E-2</v>
      </c>
      <c r="N16" s="2">
        <v>717</v>
      </c>
      <c r="O16" s="43">
        <f t="shared" si="6"/>
        <v>0.12758851285388872</v>
      </c>
      <c r="P16" s="2">
        <v>53</v>
      </c>
      <c r="Q16" s="2">
        <v>13</v>
      </c>
      <c r="R16" s="2">
        <v>87</v>
      </c>
      <c r="S16" s="2">
        <v>34</v>
      </c>
      <c r="T16" s="6">
        <v>0</v>
      </c>
    </row>
    <row r="17" spans="1:20" x14ac:dyDescent="0.25">
      <c r="A17" s="28" t="s">
        <v>119</v>
      </c>
      <c r="B17" s="30" t="s">
        <v>25</v>
      </c>
      <c r="C17" s="35">
        <v>45951</v>
      </c>
      <c r="D17" s="2">
        <v>8</v>
      </c>
      <c r="E17" s="2">
        <v>838</v>
      </c>
      <c r="F17" s="2" t="s">
        <v>102</v>
      </c>
      <c r="G17" s="2">
        <v>0</v>
      </c>
      <c r="H17" s="2">
        <v>0</v>
      </c>
      <c r="I17" s="2">
        <v>7</v>
      </c>
      <c r="J17" s="2">
        <v>0</v>
      </c>
      <c r="K17" s="2">
        <v>0</v>
      </c>
      <c r="L17" s="2">
        <f t="shared" si="0"/>
        <v>7</v>
      </c>
      <c r="M17" s="43">
        <f t="shared" si="5"/>
        <v>3.4258651551312656E-3</v>
      </c>
      <c r="N17" s="2">
        <v>78</v>
      </c>
      <c r="O17" s="43">
        <f t="shared" si="6"/>
        <v>3.8173926014319813E-2</v>
      </c>
      <c r="P17" s="2">
        <v>94</v>
      </c>
      <c r="Q17" s="2">
        <v>0</v>
      </c>
      <c r="R17" s="2">
        <v>7</v>
      </c>
      <c r="S17" s="2">
        <v>0</v>
      </c>
      <c r="T17" s="6">
        <v>0</v>
      </c>
    </row>
    <row r="18" spans="1:20" x14ac:dyDescent="0.25">
      <c r="A18" s="28" t="s">
        <v>118</v>
      </c>
      <c r="B18" s="30" t="s">
        <v>25</v>
      </c>
      <c r="C18" s="35">
        <v>45951</v>
      </c>
      <c r="D18" s="2">
        <v>6</v>
      </c>
      <c r="E18" s="2">
        <v>654</v>
      </c>
      <c r="F18" s="2" t="s">
        <v>101</v>
      </c>
      <c r="G18" s="2">
        <v>0</v>
      </c>
      <c r="H18" s="2">
        <v>0</v>
      </c>
      <c r="I18" s="2">
        <v>3</v>
      </c>
      <c r="J18" s="2">
        <v>0</v>
      </c>
      <c r="K18" s="2">
        <v>0</v>
      </c>
      <c r="L18" s="2">
        <f t="shared" si="0"/>
        <v>3</v>
      </c>
      <c r="M18" s="43">
        <f t="shared" si="5"/>
        <v>2.5084097859327218E-3</v>
      </c>
      <c r="N18" s="2">
        <v>88</v>
      </c>
      <c r="O18" s="43">
        <f t="shared" si="6"/>
        <v>7.3580020387359849E-2</v>
      </c>
      <c r="P18" s="2">
        <v>5</v>
      </c>
      <c r="Q18" s="2">
        <v>0</v>
      </c>
      <c r="R18" s="2">
        <v>3</v>
      </c>
      <c r="S18" s="2">
        <v>0</v>
      </c>
      <c r="T18" s="6">
        <v>0</v>
      </c>
    </row>
    <row r="19" spans="1:20" x14ac:dyDescent="0.25">
      <c r="A19" s="28" t="s">
        <v>28</v>
      </c>
      <c r="B19" s="30" t="s">
        <v>27</v>
      </c>
      <c r="C19" s="35">
        <v>45951</v>
      </c>
      <c r="D19" s="2">
        <v>6</v>
      </c>
      <c r="E19" s="2">
        <v>834</v>
      </c>
      <c r="F19" s="2" t="s">
        <v>101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5"/>
        <v>0</v>
      </c>
      <c r="N19" s="2">
        <v>6</v>
      </c>
      <c r="O19" s="43">
        <f t="shared" si="6"/>
        <v>3.9340527577937648E-3</v>
      </c>
      <c r="P19" s="2">
        <v>36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28" t="s">
        <v>29</v>
      </c>
      <c r="B20" s="30" t="s">
        <v>27</v>
      </c>
      <c r="C20" s="35">
        <v>45951</v>
      </c>
      <c r="D20" s="2">
        <v>6</v>
      </c>
      <c r="E20" s="2">
        <v>659</v>
      </c>
      <c r="F20" s="2" t="s">
        <v>101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5"/>
        <v>0</v>
      </c>
      <c r="N20" s="2">
        <v>101</v>
      </c>
      <c r="O20" s="43">
        <f t="shared" si="6"/>
        <v>8.3809054122407689E-2</v>
      </c>
      <c r="P20" s="31">
        <v>31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28" t="s">
        <v>157</v>
      </c>
      <c r="B21" s="30" t="s">
        <v>154</v>
      </c>
      <c r="C21" s="35">
        <v>45947</v>
      </c>
      <c r="D21" s="2">
        <v>9</v>
      </c>
      <c r="E21" s="2" t="s">
        <v>142</v>
      </c>
      <c r="F21" s="2" t="s">
        <v>102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>SUM(G21:K21)</f>
        <v>0</v>
      </c>
      <c r="M21" s="43" t="e">
        <f t="shared" si="5"/>
        <v>#VALUE!</v>
      </c>
      <c r="N21" s="2">
        <v>1</v>
      </c>
      <c r="O21" s="43" t="e">
        <f t="shared" si="6"/>
        <v>#VALUE!</v>
      </c>
      <c r="P21" s="31">
        <v>770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25">
      <c r="A22" s="28" t="s">
        <v>157</v>
      </c>
      <c r="B22" s="30" t="s">
        <v>154</v>
      </c>
      <c r="C22" s="35">
        <v>45959</v>
      </c>
      <c r="D22" s="2">
        <v>7</v>
      </c>
      <c r="E22" s="2" t="s">
        <v>142</v>
      </c>
      <c r="F22" s="2" t="s">
        <v>102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f>SUM(G22:K22)</f>
        <v>0</v>
      </c>
      <c r="M22" s="43" t="e">
        <f t="shared" si="5"/>
        <v>#VALUE!</v>
      </c>
      <c r="N22" s="2">
        <v>1</v>
      </c>
      <c r="O22" s="43" t="e">
        <f t="shared" si="6"/>
        <v>#VALUE!</v>
      </c>
      <c r="P22" s="31">
        <v>340</v>
      </c>
      <c r="Q22" s="2">
        <v>0</v>
      </c>
      <c r="R22" s="2">
        <v>0</v>
      </c>
      <c r="S22" s="2">
        <v>0</v>
      </c>
      <c r="T22" s="6">
        <v>0</v>
      </c>
    </row>
    <row r="23" spans="1:20" x14ac:dyDescent="0.25">
      <c r="A23" s="28" t="s">
        <v>116</v>
      </c>
      <c r="B23" s="30" t="s">
        <v>25</v>
      </c>
      <c r="C23" s="35">
        <v>45952</v>
      </c>
      <c r="D23" s="2">
        <v>6</v>
      </c>
      <c r="E23" s="2">
        <v>2851</v>
      </c>
      <c r="F23" s="2" t="s">
        <v>101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f t="shared" si="0"/>
        <v>0</v>
      </c>
      <c r="M23" s="43">
        <f t="shared" si="5"/>
        <v>0</v>
      </c>
      <c r="N23" s="2">
        <v>0</v>
      </c>
      <c r="O23" s="43">
        <f t="shared" si="6"/>
        <v>0</v>
      </c>
      <c r="P23" s="2">
        <v>1574</v>
      </c>
      <c r="Q23" s="2">
        <v>0</v>
      </c>
      <c r="R23" s="2">
        <v>0</v>
      </c>
      <c r="S23" s="2">
        <v>0</v>
      </c>
      <c r="T23" s="6">
        <v>0</v>
      </c>
    </row>
    <row r="24" spans="1:20" x14ac:dyDescent="0.25">
      <c r="A24" s="47" t="s">
        <v>148</v>
      </c>
      <c r="B24" s="30" t="s">
        <v>154</v>
      </c>
      <c r="C24" s="35">
        <v>45952</v>
      </c>
      <c r="D24" s="2">
        <v>7</v>
      </c>
      <c r="E24" s="2">
        <v>263</v>
      </c>
      <c r="F24" s="2" t="s">
        <v>102</v>
      </c>
      <c r="G24" s="2">
        <v>0</v>
      </c>
      <c r="H24" s="2">
        <v>0</v>
      </c>
      <c r="I24" s="2">
        <v>63</v>
      </c>
      <c r="J24" s="2">
        <v>0</v>
      </c>
      <c r="K24" s="2">
        <v>0</v>
      </c>
      <c r="L24" s="2">
        <f>SUM(G24:K24)</f>
        <v>63</v>
      </c>
      <c r="M24" s="43">
        <f t="shared" si="5"/>
        <v>0.11227756653992396</v>
      </c>
      <c r="N24" s="2">
        <v>0</v>
      </c>
      <c r="O24" s="43">
        <f t="shared" si="6"/>
        <v>0</v>
      </c>
      <c r="P24" s="2">
        <v>56</v>
      </c>
      <c r="Q24" s="2">
        <v>6</v>
      </c>
      <c r="R24" s="2">
        <v>57</v>
      </c>
      <c r="S24" s="2">
        <v>0</v>
      </c>
      <c r="T24" s="6">
        <v>0</v>
      </c>
    </row>
    <row r="25" spans="1:20" x14ac:dyDescent="0.25">
      <c r="A25" s="28" t="s">
        <v>117</v>
      </c>
      <c r="B25" s="30" t="s">
        <v>26</v>
      </c>
      <c r="C25" s="35">
        <v>45953</v>
      </c>
      <c r="D25" s="2">
        <v>6</v>
      </c>
      <c r="E25" s="2">
        <v>473</v>
      </c>
      <c r="F25" s="2" t="s">
        <v>101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f t="shared" si="0"/>
        <v>0</v>
      </c>
      <c r="M25" s="43">
        <f t="shared" si="5"/>
        <v>0</v>
      </c>
      <c r="N25" s="2">
        <v>0</v>
      </c>
      <c r="O25" s="43">
        <f t="shared" si="6"/>
        <v>0</v>
      </c>
      <c r="P25" s="2">
        <v>41</v>
      </c>
      <c r="Q25" s="2">
        <v>0</v>
      </c>
      <c r="R25" s="2">
        <v>0</v>
      </c>
      <c r="S25" s="2">
        <v>0</v>
      </c>
      <c r="T25" s="6">
        <v>0</v>
      </c>
    </row>
    <row r="26" spans="1:20" x14ac:dyDescent="0.25">
      <c r="A26" s="14" t="s">
        <v>88</v>
      </c>
      <c r="B26" s="25"/>
      <c r="C26" s="15"/>
      <c r="D26" s="16"/>
      <c r="E26" s="16"/>
      <c r="F26" s="16"/>
      <c r="G26" s="17">
        <f>SUM(G7:G25)</f>
        <v>1</v>
      </c>
      <c r="H26" s="17">
        <f>SUM(H7:H25)</f>
        <v>5</v>
      </c>
      <c r="I26" s="17">
        <f>SUM(I7:I25)</f>
        <v>296</v>
      </c>
      <c r="J26" s="17">
        <f>SUM(J7:J25)</f>
        <v>85</v>
      </c>
      <c r="K26" s="17">
        <f>SUM(K7:K25)</f>
        <v>0</v>
      </c>
      <c r="L26" s="17">
        <f t="shared" si="0"/>
        <v>387</v>
      </c>
      <c r="M26" s="16"/>
      <c r="N26" s="17">
        <f>SUM(N7:N25)</f>
        <v>2262</v>
      </c>
      <c r="O26" s="17"/>
      <c r="P26" s="33">
        <f>SUM(P7:P25)</f>
        <v>7780</v>
      </c>
      <c r="Q26" s="17">
        <f>SUM(Q7:Q25)</f>
        <v>66</v>
      </c>
      <c r="R26" s="17">
        <f>SUM(R7:R25)</f>
        <v>243</v>
      </c>
      <c r="S26" s="17">
        <f>SUM(S7:S25)</f>
        <v>77</v>
      </c>
      <c r="T26" s="22">
        <f>SUM(T7:T25)</f>
        <v>1</v>
      </c>
    </row>
    <row r="29" spans="1:20" x14ac:dyDescent="0.25">
      <c r="A29" t="s">
        <v>13</v>
      </c>
    </row>
    <row r="31" spans="1:20" x14ac:dyDescent="0.25">
      <c r="A31" t="s">
        <v>12</v>
      </c>
    </row>
    <row r="32" spans="1:20" x14ac:dyDescent="0.25">
      <c r="A32" t="s">
        <v>30</v>
      </c>
    </row>
    <row r="33" spans="1:2" x14ac:dyDescent="0.25">
      <c r="A33" t="s">
        <v>22</v>
      </c>
    </row>
    <row r="34" spans="1:2" x14ac:dyDescent="0.25">
      <c r="A34" t="s">
        <v>23</v>
      </c>
    </row>
    <row r="35" spans="1:2" x14ac:dyDescent="0.25">
      <c r="A35" s="32" t="s">
        <v>103</v>
      </c>
      <c r="B35" s="24"/>
    </row>
  </sheetData>
  <pageMargins left="0.7" right="0.7" top="0.75" bottom="0.75" header="0.3" footer="0.3"/>
  <ignoredErrors>
    <ignoredError sqref="L10 L14 L23:L24" formula="1"/>
    <ignoredError sqref="M8 M21:M22 M24 O8 O21:O22 O24" evalErro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7B884-FF4D-4AFE-9E1D-30D1A7909C1F}">
  <dimension ref="A2:T30"/>
  <sheetViews>
    <sheetView workbookViewId="0">
      <selection activeCell="J23" sqref="J23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59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93</v>
      </c>
      <c r="H6" s="20" t="s">
        <v>94</v>
      </c>
      <c r="I6" s="20" t="s">
        <v>95</v>
      </c>
      <c r="J6" s="20" t="s">
        <v>96</v>
      </c>
      <c r="K6" s="20" t="s">
        <v>51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 t="s">
        <v>51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0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156</v>
      </c>
      <c r="B8" s="30" t="s">
        <v>154</v>
      </c>
      <c r="C8" s="35">
        <v>45979</v>
      </c>
      <c r="D8" s="2">
        <v>10</v>
      </c>
      <c r="E8" s="2">
        <v>60</v>
      </c>
      <c r="F8" s="2" t="s">
        <v>102</v>
      </c>
      <c r="G8" s="2">
        <v>0</v>
      </c>
      <c r="H8" s="2">
        <v>0</v>
      </c>
      <c r="I8" s="2">
        <v>5</v>
      </c>
      <c r="J8" s="2">
        <v>0</v>
      </c>
      <c r="K8" s="2">
        <v>0</v>
      </c>
      <c r="L8" s="2">
        <f t="shared" si="0"/>
        <v>5</v>
      </c>
      <c r="M8" s="43">
        <f t="shared" ref="M8" si="1">L8/((D8/3.281)*E8)</f>
        <v>2.7341666666666667E-2</v>
      </c>
      <c r="N8" s="2">
        <v>0</v>
      </c>
      <c r="O8" s="43">
        <f t="shared" ref="O8" si="2">N8/((D8/3.281)*E8)</f>
        <v>0</v>
      </c>
      <c r="P8" s="2">
        <v>0</v>
      </c>
      <c r="Q8" s="2">
        <v>0</v>
      </c>
      <c r="R8" s="2">
        <v>5</v>
      </c>
      <c r="S8" s="2">
        <v>0</v>
      </c>
      <c r="T8" s="6">
        <v>0</v>
      </c>
    </row>
    <row r="9" spans="1:20" x14ac:dyDescent="0.25">
      <c r="A9" s="28" t="s">
        <v>126</v>
      </c>
      <c r="B9" s="30" t="s">
        <v>25</v>
      </c>
      <c r="C9" s="35">
        <v>45979</v>
      </c>
      <c r="D9" s="2">
        <v>9</v>
      </c>
      <c r="E9" s="51">
        <v>1190</v>
      </c>
      <c r="F9" s="2" t="s">
        <v>102</v>
      </c>
      <c r="G9" s="2">
        <v>0</v>
      </c>
      <c r="H9" s="2">
        <v>0</v>
      </c>
      <c r="I9" s="2">
        <v>22</v>
      </c>
      <c r="J9" s="2">
        <v>0</v>
      </c>
      <c r="K9" s="2">
        <v>0</v>
      </c>
      <c r="L9" s="2">
        <f t="shared" si="0"/>
        <v>22</v>
      </c>
      <c r="M9" s="43">
        <f t="shared" ref="M9:M10" si="3">L9/((D9/3.281)*E9)</f>
        <v>6.7396825396825394E-3</v>
      </c>
      <c r="N9" s="2">
        <v>70</v>
      </c>
      <c r="O9" s="43">
        <f t="shared" ref="O9:O10" si="4">N9/((D9/3.281)*E9)</f>
        <v>2.1444444444444443E-2</v>
      </c>
      <c r="P9" s="31">
        <v>390</v>
      </c>
      <c r="Q9" s="2">
        <v>0</v>
      </c>
      <c r="R9" s="2">
        <v>22</v>
      </c>
      <c r="S9" s="2">
        <v>0</v>
      </c>
      <c r="T9" s="6">
        <v>0</v>
      </c>
    </row>
    <row r="10" spans="1:20" x14ac:dyDescent="0.25">
      <c r="A10" s="28" t="s">
        <v>123</v>
      </c>
      <c r="B10" s="30" t="s">
        <v>26</v>
      </c>
      <c r="C10" s="35">
        <v>45979</v>
      </c>
      <c r="D10" s="2">
        <v>10</v>
      </c>
      <c r="E10" s="2">
        <v>221</v>
      </c>
      <c r="F10" s="2" t="s">
        <v>102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f t="shared" si="0"/>
        <v>0</v>
      </c>
      <c r="M10" s="43">
        <f t="shared" si="3"/>
        <v>0</v>
      </c>
      <c r="N10" s="2">
        <v>0</v>
      </c>
      <c r="O10" s="43">
        <f t="shared" si="4"/>
        <v>0</v>
      </c>
      <c r="P10" s="2">
        <v>156</v>
      </c>
      <c r="Q10" s="2">
        <v>0</v>
      </c>
      <c r="R10" s="2">
        <v>0</v>
      </c>
      <c r="S10" s="2">
        <v>0</v>
      </c>
      <c r="T10" s="6">
        <v>0</v>
      </c>
    </row>
    <row r="11" spans="1:20" x14ac:dyDescent="0.25">
      <c r="A11" s="28" t="s">
        <v>122</v>
      </c>
      <c r="B11" s="30" t="s">
        <v>26</v>
      </c>
      <c r="C11" s="35" t="s">
        <v>51</v>
      </c>
      <c r="D11" s="2"/>
      <c r="E11" s="2">
        <v>301</v>
      </c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43"/>
      <c r="P11" s="2"/>
      <c r="Q11" s="2"/>
      <c r="R11" s="2"/>
      <c r="S11" s="2"/>
      <c r="T11" s="6"/>
    </row>
    <row r="12" spans="1:20" x14ac:dyDescent="0.25">
      <c r="A12" s="47" t="s">
        <v>148</v>
      </c>
      <c r="B12" s="30" t="s">
        <v>154</v>
      </c>
      <c r="C12" s="35">
        <v>45979</v>
      </c>
      <c r="D12" s="2">
        <v>10</v>
      </c>
      <c r="E12" s="2">
        <v>263</v>
      </c>
      <c r="F12" s="2" t="s">
        <v>102</v>
      </c>
      <c r="G12" s="2">
        <v>0</v>
      </c>
      <c r="H12" s="2">
        <v>0</v>
      </c>
      <c r="I12" s="2">
        <v>116</v>
      </c>
      <c r="J12" s="2">
        <v>0</v>
      </c>
      <c r="K12" s="2">
        <v>0</v>
      </c>
      <c r="L12" s="2">
        <f t="shared" si="0"/>
        <v>116</v>
      </c>
      <c r="M12" s="43">
        <f t="shared" ref="M12:M14" si="5">L12/((D12/3.281)*E12)</f>
        <v>0.14471330798479087</v>
      </c>
      <c r="N12" s="2">
        <v>3</v>
      </c>
      <c r="O12" s="43">
        <f t="shared" ref="O12:O14" si="6">N12/((D12/3.281)*E12)</f>
        <v>3.7425855513307984E-3</v>
      </c>
      <c r="P12" s="2">
        <v>130</v>
      </c>
      <c r="Q12" s="2">
        <v>0</v>
      </c>
      <c r="R12" s="2">
        <v>85</v>
      </c>
      <c r="S12" s="2">
        <v>31</v>
      </c>
      <c r="T12" s="6">
        <v>0</v>
      </c>
    </row>
    <row r="13" spans="1:20" x14ac:dyDescent="0.25">
      <c r="A13" s="28" t="s">
        <v>120</v>
      </c>
      <c r="B13" s="30" t="s">
        <v>25</v>
      </c>
      <c r="C13" s="35" t="s">
        <v>51</v>
      </c>
      <c r="D13" s="2"/>
      <c r="E13" s="2">
        <v>2634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43"/>
      <c r="P13" s="2"/>
      <c r="Q13" s="2"/>
      <c r="R13" s="2"/>
      <c r="S13" s="2"/>
      <c r="T13" s="6"/>
    </row>
    <row r="14" spans="1:20" x14ac:dyDescent="0.25">
      <c r="A14" s="28" t="s">
        <v>157</v>
      </c>
      <c r="B14" s="30" t="s">
        <v>154</v>
      </c>
      <c r="C14" s="35">
        <v>45980</v>
      </c>
      <c r="D14" s="2">
        <v>9</v>
      </c>
      <c r="E14" s="2" t="s">
        <v>142</v>
      </c>
      <c r="F14" s="2" t="s">
        <v>102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f t="shared" si="0"/>
        <v>0</v>
      </c>
      <c r="M14" s="43" t="e">
        <f t="shared" si="5"/>
        <v>#VALUE!</v>
      </c>
      <c r="N14" s="2">
        <v>0</v>
      </c>
      <c r="O14" s="43" t="e">
        <f t="shared" si="6"/>
        <v>#VALUE!</v>
      </c>
      <c r="P14" s="2">
        <v>27</v>
      </c>
      <c r="Q14" s="2">
        <v>0</v>
      </c>
      <c r="R14" s="2">
        <v>0</v>
      </c>
      <c r="S14" s="2">
        <v>0</v>
      </c>
      <c r="T14" s="6">
        <v>0</v>
      </c>
    </row>
    <row r="15" spans="1:20" x14ac:dyDescent="0.25">
      <c r="A15" s="28" t="s">
        <v>118</v>
      </c>
      <c r="B15" s="30" t="s">
        <v>25</v>
      </c>
      <c r="C15" s="35" t="s">
        <v>51</v>
      </c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43"/>
      <c r="P15" s="2"/>
      <c r="Q15" s="2"/>
      <c r="R15" s="2"/>
      <c r="S15" s="2"/>
      <c r="T15" s="6"/>
    </row>
    <row r="16" spans="1:20" x14ac:dyDescent="0.25">
      <c r="A16" s="28" t="s">
        <v>28</v>
      </c>
      <c r="B16" s="30" t="s">
        <v>27</v>
      </c>
      <c r="C16" s="35" t="s">
        <v>51</v>
      </c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29</v>
      </c>
      <c r="B17" s="30" t="s">
        <v>27</v>
      </c>
      <c r="C17" s="35" t="s">
        <v>51</v>
      </c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43"/>
      <c r="P17" s="31"/>
      <c r="Q17" s="2"/>
      <c r="R17" s="2"/>
      <c r="S17" s="2"/>
      <c r="T17" s="6"/>
    </row>
    <row r="18" spans="1:20" x14ac:dyDescent="0.25">
      <c r="A18" s="28" t="s">
        <v>116</v>
      </c>
      <c r="B18" s="30" t="s">
        <v>25</v>
      </c>
      <c r="C18" s="35" t="s">
        <v>51</v>
      </c>
      <c r="D18" s="2"/>
      <c r="E18" s="2">
        <v>2851</v>
      </c>
      <c r="F18" s="2"/>
      <c r="G18" s="2"/>
      <c r="H18" s="2"/>
      <c r="I18" s="2"/>
      <c r="J18" s="2"/>
      <c r="K18" s="2"/>
      <c r="L18" s="2">
        <f t="shared" si="0"/>
        <v>0</v>
      </c>
      <c r="M18" s="43"/>
      <c r="N18" s="2"/>
      <c r="O18" s="43"/>
      <c r="P18" s="2"/>
      <c r="Q18" s="2"/>
      <c r="R18" s="2"/>
      <c r="S18" s="2"/>
      <c r="T18" s="6"/>
    </row>
    <row r="19" spans="1:20" x14ac:dyDescent="0.25">
      <c r="A19" s="28" t="s">
        <v>117</v>
      </c>
      <c r="B19" s="30" t="s">
        <v>26</v>
      </c>
      <c r="C19" s="35" t="s">
        <v>51</v>
      </c>
      <c r="D19" s="2"/>
      <c r="E19" s="2">
        <v>473</v>
      </c>
      <c r="F19" s="2"/>
      <c r="G19" s="2"/>
      <c r="H19" s="2"/>
      <c r="I19" s="2"/>
      <c r="J19" s="2"/>
      <c r="K19" s="2"/>
      <c r="L19" s="2">
        <f t="shared" si="0"/>
        <v>0</v>
      </c>
      <c r="M19" s="43"/>
      <c r="N19" s="2"/>
      <c r="O19" s="43"/>
      <c r="P19" s="2"/>
      <c r="Q19" s="2"/>
      <c r="R19" s="2"/>
      <c r="S19" s="2"/>
      <c r="T19" s="6"/>
    </row>
    <row r="20" spans="1:20" x14ac:dyDescent="0.25">
      <c r="A20" s="14" t="s">
        <v>92</v>
      </c>
      <c r="B20" s="25"/>
      <c r="C20" s="15"/>
      <c r="D20" s="16"/>
      <c r="E20" s="16"/>
      <c r="F20" s="16"/>
      <c r="G20" s="17">
        <f>SUM(G7:G19)</f>
        <v>0</v>
      </c>
      <c r="H20" s="17">
        <f>SUM(H7:H19)</f>
        <v>0</v>
      </c>
      <c r="I20" s="17">
        <f>SUM(I7:I19)</f>
        <v>143</v>
      </c>
      <c r="J20" s="17">
        <f>SUM(J7:J19)</f>
        <v>0</v>
      </c>
      <c r="K20" s="17">
        <f>SUM(K7:K19)</f>
        <v>0</v>
      </c>
      <c r="L20" s="17">
        <f t="shared" si="0"/>
        <v>143</v>
      </c>
      <c r="M20" s="16"/>
      <c r="N20" s="17">
        <f>SUM(N7:N19)</f>
        <v>73</v>
      </c>
      <c r="O20" s="17"/>
      <c r="P20" s="33">
        <f>SUM(P7:P19)</f>
        <v>703</v>
      </c>
      <c r="Q20" s="17">
        <f>SUM(Q7:Q19)</f>
        <v>0</v>
      </c>
      <c r="R20" s="17">
        <f>SUM(R7:R19)</f>
        <v>112</v>
      </c>
      <c r="S20" s="17">
        <f>SUM(S7:S19)</f>
        <v>31</v>
      </c>
      <c r="T20" s="22">
        <f>SUM(T7:T19)</f>
        <v>0</v>
      </c>
    </row>
    <row r="23" spans="1:20" x14ac:dyDescent="0.25">
      <c r="A23" t="s">
        <v>13</v>
      </c>
    </row>
    <row r="25" spans="1:20" x14ac:dyDescent="0.25">
      <c r="A25" t="s">
        <v>12</v>
      </c>
    </row>
    <row r="26" spans="1:20" x14ac:dyDescent="0.25">
      <c r="A26" t="s">
        <v>30</v>
      </c>
    </row>
    <row r="27" spans="1:20" x14ac:dyDescent="0.25">
      <c r="A27" t="s">
        <v>22</v>
      </c>
    </row>
    <row r="28" spans="1:20" x14ac:dyDescent="0.25">
      <c r="A28" t="s">
        <v>23</v>
      </c>
    </row>
    <row r="29" spans="1:20" x14ac:dyDescent="0.25">
      <c r="A29" s="32" t="s">
        <v>103</v>
      </c>
      <c r="B29" s="24"/>
    </row>
    <row r="30" spans="1:20" x14ac:dyDescent="0.25">
      <c r="A30" t="s">
        <v>153</v>
      </c>
    </row>
  </sheetData>
  <pageMargins left="0.7" right="0.7" top="0.75" bottom="0.75" header="0.3" footer="0.3"/>
  <pageSetup orientation="portrait" r:id="rId1"/>
  <ignoredErrors>
    <ignoredError sqref="M8 M12 M14 O8 O12 O14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A230-C2BD-42F6-B0A7-8BA8A0E93603}">
  <dimension ref="A2:U30"/>
  <sheetViews>
    <sheetView workbookViewId="0">
      <selection activeCell="K25" sqref="K25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1" ht="18.75" x14ac:dyDescent="0.3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1" ht="16.5" thickBot="1" x14ac:dyDescent="0.3">
      <c r="Q4" s="5" t="s">
        <v>11</v>
      </c>
      <c r="R4" s="5"/>
      <c r="S4" s="5"/>
      <c r="T4" s="5"/>
    </row>
    <row r="5" spans="1:21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57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1" x14ac:dyDescent="0.25">
      <c r="A6" s="50" t="s">
        <v>5</v>
      </c>
      <c r="B6" s="18"/>
      <c r="C6" s="27"/>
      <c r="D6" s="19"/>
      <c r="E6" s="19"/>
      <c r="F6" s="19"/>
      <c r="G6" s="20" t="s">
        <v>78</v>
      </c>
      <c r="H6" s="20" t="s">
        <v>98</v>
      </c>
      <c r="I6" s="20" t="s">
        <v>99</v>
      </c>
      <c r="J6" s="20" t="s">
        <v>100</v>
      </c>
      <c r="K6" s="20" t="s">
        <v>50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1" x14ac:dyDescent="0.25">
      <c r="A7" s="28" t="s">
        <v>125</v>
      </c>
      <c r="B7" s="30" t="s">
        <v>25</v>
      </c>
      <c r="C7" s="35" t="s">
        <v>51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1" si="0">G7+H7+I7+J7+K7</f>
        <v>0</v>
      </c>
      <c r="M7" s="43"/>
      <c r="N7" s="2"/>
      <c r="O7" s="43"/>
      <c r="P7" s="2"/>
      <c r="Q7" s="2"/>
      <c r="R7" s="2"/>
      <c r="S7" s="2"/>
      <c r="T7" s="6"/>
      <c r="U7" s="38"/>
    </row>
    <row r="8" spans="1:21" x14ac:dyDescent="0.25">
      <c r="A8" s="28" t="s">
        <v>139</v>
      </c>
      <c r="B8" s="30" t="s">
        <v>25</v>
      </c>
      <c r="C8" s="35" t="s">
        <v>51</v>
      </c>
      <c r="D8" s="2"/>
      <c r="E8" s="2">
        <v>290</v>
      </c>
      <c r="F8" s="2"/>
      <c r="G8" s="2"/>
      <c r="H8" s="2"/>
      <c r="I8" s="2"/>
      <c r="J8" s="2"/>
      <c r="K8" s="2"/>
      <c r="L8" s="2">
        <f t="shared" si="0"/>
        <v>0</v>
      </c>
      <c r="M8" s="43"/>
      <c r="N8" s="2"/>
      <c r="O8" s="43"/>
      <c r="P8" s="2"/>
      <c r="Q8" s="2"/>
      <c r="R8" s="2"/>
      <c r="S8" s="2"/>
      <c r="T8" s="6"/>
    </row>
    <row r="9" spans="1:21" x14ac:dyDescent="0.25">
      <c r="A9" s="28" t="s">
        <v>156</v>
      </c>
      <c r="B9" s="30" t="s">
        <v>154</v>
      </c>
      <c r="C9" s="35">
        <v>46002</v>
      </c>
      <c r="D9" s="2">
        <v>9</v>
      </c>
      <c r="E9" s="2">
        <v>60</v>
      </c>
      <c r="F9" s="2" t="s">
        <v>102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f t="shared" si="0"/>
        <v>0</v>
      </c>
      <c r="M9" s="43">
        <f t="shared" ref="M9" si="1">L9/((D9/3.281)*E9)</f>
        <v>0</v>
      </c>
      <c r="N9" s="2">
        <v>0</v>
      </c>
      <c r="O9" s="43">
        <f t="shared" ref="O9" si="2">N9/((D9/3.281)*E9)</f>
        <v>0</v>
      </c>
      <c r="P9" s="2">
        <v>19</v>
      </c>
      <c r="Q9" s="2">
        <v>0</v>
      </c>
      <c r="R9" s="2">
        <v>0</v>
      </c>
      <c r="S9" s="2">
        <v>0</v>
      </c>
      <c r="T9" s="6">
        <v>0</v>
      </c>
    </row>
    <row r="10" spans="1:21" x14ac:dyDescent="0.25">
      <c r="A10" s="28" t="s">
        <v>126</v>
      </c>
      <c r="B10" s="30" t="s">
        <v>25</v>
      </c>
      <c r="C10" s="35" t="s">
        <v>51</v>
      </c>
      <c r="D10" s="2"/>
      <c r="E10" s="2">
        <v>3204</v>
      </c>
      <c r="F10" s="2"/>
      <c r="G10" s="2"/>
      <c r="H10" s="2"/>
      <c r="I10" s="2"/>
      <c r="J10" s="2"/>
      <c r="K10" s="2"/>
      <c r="L10" s="2">
        <f t="shared" si="0"/>
        <v>0</v>
      </c>
      <c r="M10" s="43"/>
      <c r="N10" s="2"/>
      <c r="O10" s="43"/>
      <c r="P10" s="31"/>
      <c r="Q10" s="2"/>
      <c r="R10" s="2"/>
      <c r="S10" s="2"/>
      <c r="T10" s="6"/>
    </row>
    <row r="11" spans="1:21" x14ac:dyDescent="0.25">
      <c r="A11" s="28" t="s">
        <v>123</v>
      </c>
      <c r="B11" s="30" t="s">
        <v>26</v>
      </c>
      <c r="C11" s="35" t="s">
        <v>51</v>
      </c>
      <c r="D11" s="2"/>
      <c r="E11" s="2">
        <v>221</v>
      </c>
      <c r="F11" s="2"/>
      <c r="G11" s="2"/>
      <c r="H11" s="2"/>
      <c r="I11" s="2"/>
      <c r="J11" s="2"/>
      <c r="K11" s="2"/>
      <c r="L11" s="2">
        <f t="shared" si="0"/>
        <v>0</v>
      </c>
      <c r="M11" s="43"/>
      <c r="N11" s="2"/>
      <c r="O11" s="43"/>
      <c r="P11" s="2"/>
      <c r="Q11" s="2"/>
      <c r="R11" s="2"/>
      <c r="S11" s="2"/>
      <c r="T11" s="6"/>
    </row>
    <row r="12" spans="1:21" x14ac:dyDescent="0.25">
      <c r="A12" s="28" t="s">
        <v>122</v>
      </c>
      <c r="B12" s="30" t="s">
        <v>26</v>
      </c>
      <c r="C12" s="35" t="s">
        <v>51</v>
      </c>
      <c r="D12" s="2"/>
      <c r="E12" s="2">
        <v>301</v>
      </c>
      <c r="F12" s="2"/>
      <c r="G12" s="2"/>
      <c r="H12" s="2"/>
      <c r="I12" s="2"/>
      <c r="J12" s="2"/>
      <c r="K12" s="2"/>
      <c r="L12" s="2">
        <f t="shared" si="0"/>
        <v>0</v>
      </c>
      <c r="M12" s="43"/>
      <c r="N12" s="2"/>
      <c r="O12" s="43"/>
      <c r="P12" s="2"/>
      <c r="Q12" s="2"/>
      <c r="R12" s="2"/>
      <c r="S12" s="2"/>
      <c r="T12" s="6"/>
    </row>
    <row r="13" spans="1:21" x14ac:dyDescent="0.25">
      <c r="A13" s="28" t="s">
        <v>157</v>
      </c>
      <c r="B13" s="30" t="s">
        <v>154</v>
      </c>
      <c r="C13" s="35">
        <v>46002</v>
      </c>
      <c r="D13" s="2">
        <v>10</v>
      </c>
      <c r="E13" s="2" t="s">
        <v>142</v>
      </c>
      <c r="F13" s="2" t="s">
        <v>102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43" t="e">
        <f t="shared" ref="M13" si="3">L13/((D13/3.281)*E13)</f>
        <v>#VALUE!</v>
      </c>
      <c r="N13" s="2">
        <v>0</v>
      </c>
      <c r="O13" s="43" t="e">
        <f t="shared" ref="O13" si="4">N13/((D13/3.281)*E13)</f>
        <v>#VALUE!</v>
      </c>
      <c r="P13" s="2">
        <v>0</v>
      </c>
      <c r="Q13" s="2">
        <v>0</v>
      </c>
      <c r="R13" s="2">
        <v>0</v>
      </c>
      <c r="S13" s="2">
        <v>0</v>
      </c>
      <c r="T13" s="6">
        <v>0</v>
      </c>
    </row>
    <row r="14" spans="1:21" x14ac:dyDescent="0.25">
      <c r="A14" s="28" t="s">
        <v>120</v>
      </c>
      <c r="B14" s="30" t="s">
        <v>25</v>
      </c>
      <c r="C14" s="35" t="s">
        <v>51</v>
      </c>
      <c r="D14" s="2"/>
      <c r="E14" s="2">
        <v>2634</v>
      </c>
      <c r="F14" s="2"/>
      <c r="G14" s="2"/>
      <c r="H14" s="2"/>
      <c r="I14" s="2"/>
      <c r="J14" s="2"/>
      <c r="K14" s="2"/>
      <c r="L14" s="2">
        <f t="shared" si="0"/>
        <v>0</v>
      </c>
      <c r="M14" s="43"/>
      <c r="N14" s="2"/>
      <c r="O14" s="43"/>
      <c r="P14" s="2"/>
      <c r="Q14" s="2"/>
      <c r="R14" s="2"/>
      <c r="S14" s="2"/>
      <c r="T14" s="6"/>
    </row>
    <row r="15" spans="1:21" x14ac:dyDescent="0.25">
      <c r="A15" s="28" t="s">
        <v>118</v>
      </c>
      <c r="B15" s="30" t="s">
        <v>25</v>
      </c>
      <c r="C15" s="35" t="s">
        <v>51</v>
      </c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43"/>
      <c r="N15" s="2"/>
      <c r="O15" s="43"/>
      <c r="P15" s="2"/>
      <c r="Q15" s="2"/>
      <c r="R15" s="2"/>
      <c r="S15" s="2"/>
      <c r="T15" s="6"/>
    </row>
    <row r="16" spans="1:21" x14ac:dyDescent="0.25">
      <c r="A16" s="28" t="s">
        <v>28</v>
      </c>
      <c r="B16" s="30" t="s">
        <v>27</v>
      </c>
      <c r="C16" s="35" t="s">
        <v>51</v>
      </c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43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29</v>
      </c>
      <c r="B17" s="30" t="s">
        <v>27</v>
      </c>
      <c r="C17" s="35" t="s">
        <v>51</v>
      </c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43"/>
      <c r="N17" s="2"/>
      <c r="O17" s="43"/>
      <c r="P17" s="31"/>
      <c r="Q17" s="2"/>
      <c r="R17" s="2"/>
      <c r="S17" s="2"/>
      <c r="T17" s="6"/>
    </row>
    <row r="18" spans="1:20" x14ac:dyDescent="0.25">
      <c r="A18" s="47" t="s">
        <v>148</v>
      </c>
      <c r="B18" s="30" t="s">
        <v>154</v>
      </c>
      <c r="C18" s="35">
        <v>46002</v>
      </c>
      <c r="D18" s="2">
        <v>8</v>
      </c>
      <c r="E18" s="2">
        <v>263</v>
      </c>
      <c r="F18" s="2" t="s">
        <v>102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f t="shared" si="0"/>
        <v>1</v>
      </c>
      <c r="M18" s="43">
        <f t="shared" ref="M18" si="5">L18/((D18/3.281)*E18)</f>
        <v>1.559410646387833E-3</v>
      </c>
      <c r="N18" s="2">
        <v>0</v>
      </c>
      <c r="O18" s="43">
        <f t="shared" ref="O18" si="6">N18/((D18/3.281)*E18)</f>
        <v>0</v>
      </c>
      <c r="P18" s="2">
        <v>2</v>
      </c>
      <c r="Q18" s="2">
        <v>1</v>
      </c>
      <c r="R18" s="2">
        <v>0</v>
      </c>
      <c r="S18" s="2">
        <v>0</v>
      </c>
      <c r="T18" s="6">
        <v>0</v>
      </c>
    </row>
    <row r="19" spans="1:20" x14ac:dyDescent="0.25">
      <c r="A19" s="28" t="s">
        <v>116</v>
      </c>
      <c r="B19" s="30" t="s">
        <v>25</v>
      </c>
      <c r="C19" s="35" t="s">
        <v>51</v>
      </c>
      <c r="D19" s="2"/>
      <c r="E19" s="2">
        <v>2851</v>
      </c>
      <c r="F19" s="2"/>
      <c r="G19" s="2"/>
      <c r="H19" s="2"/>
      <c r="I19" s="2"/>
      <c r="J19" s="2"/>
      <c r="K19" s="2"/>
      <c r="L19" s="2">
        <f t="shared" si="0"/>
        <v>0</v>
      </c>
      <c r="M19" s="43"/>
      <c r="N19" s="2"/>
      <c r="O19" s="43"/>
      <c r="P19" s="2"/>
      <c r="Q19" s="2"/>
      <c r="R19" s="2"/>
      <c r="S19" s="2"/>
      <c r="T19" s="6"/>
    </row>
    <row r="20" spans="1:20" x14ac:dyDescent="0.25">
      <c r="A20" s="28" t="s">
        <v>117</v>
      </c>
      <c r="B20" s="30" t="s">
        <v>26</v>
      </c>
      <c r="C20" s="35" t="s">
        <v>51</v>
      </c>
      <c r="D20" s="2"/>
      <c r="E20" s="2">
        <v>473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25">
      <c r="A21" s="14" t="s">
        <v>97</v>
      </c>
      <c r="B21" s="25"/>
      <c r="C21" s="15"/>
      <c r="D21" s="16"/>
      <c r="E21" s="16"/>
      <c r="F21" s="16"/>
      <c r="G21" s="17">
        <f>SUM(G7:G20)</f>
        <v>0</v>
      </c>
      <c r="H21" s="17">
        <f>SUM(H7:H20)</f>
        <v>1</v>
      </c>
      <c r="I21" s="17">
        <f>SUM(I7:I20)</f>
        <v>0</v>
      </c>
      <c r="J21" s="17">
        <f>SUM(J7:J20)</f>
        <v>0</v>
      </c>
      <c r="K21" s="17">
        <f>SUM(K7:K20)</f>
        <v>0</v>
      </c>
      <c r="L21" s="17">
        <f t="shared" si="0"/>
        <v>1</v>
      </c>
      <c r="M21" s="16"/>
      <c r="N21" s="17">
        <f>SUM(N7:N20)</f>
        <v>0</v>
      </c>
      <c r="O21" s="17"/>
      <c r="P21" s="33">
        <f>SUM(P7:P20)</f>
        <v>21</v>
      </c>
      <c r="Q21" s="17">
        <f>SUM(Q7:Q20)</f>
        <v>1</v>
      </c>
      <c r="R21" s="17">
        <f>SUM(R7:R20)</f>
        <v>0</v>
      </c>
      <c r="S21" s="17">
        <f>SUM(S7:S20)</f>
        <v>0</v>
      </c>
      <c r="T21" s="22">
        <f>SUM(T7:T20)</f>
        <v>0</v>
      </c>
    </row>
    <row r="24" spans="1:20" x14ac:dyDescent="0.25">
      <c r="A24" t="s">
        <v>13</v>
      </c>
    </row>
    <row r="26" spans="1:20" x14ac:dyDescent="0.25">
      <c r="A26" t="s">
        <v>12</v>
      </c>
    </row>
    <row r="27" spans="1:20" x14ac:dyDescent="0.25">
      <c r="A27" t="s">
        <v>30</v>
      </c>
    </row>
    <row r="28" spans="1:20" x14ac:dyDescent="0.25">
      <c r="A28" t="s">
        <v>22</v>
      </c>
    </row>
    <row r="29" spans="1:20" x14ac:dyDescent="0.25">
      <c r="A29" t="s">
        <v>23</v>
      </c>
    </row>
    <row r="30" spans="1:20" x14ac:dyDescent="0.25">
      <c r="A30" s="32" t="s">
        <v>103</v>
      </c>
      <c r="B30" s="24"/>
    </row>
  </sheetData>
  <pageMargins left="0.7" right="0.7" top="0.75" bottom="0.75" header="0.3" footer="0.3"/>
  <ignoredErrors>
    <ignoredError sqref="M9 M13 M18 O9 O13 O18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T29"/>
  <sheetViews>
    <sheetView workbookViewId="0">
      <selection activeCell="K26" sqref="K26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6" width="11.85546875" customWidth="1"/>
    <col min="7" max="8" width="11" customWidth="1"/>
    <col min="9" max="9" width="12.28515625" customWidth="1"/>
    <col min="10" max="11" width="13.7109375" customWidth="1"/>
    <col min="13" max="13" width="15.85546875" customWidth="1"/>
    <col min="15" max="15" width="12.140625" customWidth="1"/>
    <col min="17" max="17" width="10" customWidth="1"/>
    <col min="19" max="19" width="9.28515625" customWidth="1"/>
  </cols>
  <sheetData>
    <row r="2" spans="1:20" ht="18.75" x14ac:dyDescent="0.3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3" spans="1:20" x14ac:dyDescent="0.25">
      <c r="B3" s="34" t="s">
        <v>127</v>
      </c>
    </row>
    <row r="4" spans="1:20" ht="16.5" thickBot="1" x14ac:dyDescent="0.3">
      <c r="Q4" s="5" t="s">
        <v>11</v>
      </c>
      <c r="R4" s="5"/>
      <c r="S4" s="5"/>
      <c r="T4" s="5"/>
    </row>
    <row r="5" spans="1:20" ht="30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2</v>
      </c>
      <c r="H5" s="10" t="s">
        <v>3</v>
      </c>
      <c r="I5" s="10" t="s">
        <v>4</v>
      </c>
      <c r="J5" s="10" t="s">
        <v>31</v>
      </c>
      <c r="K5" s="10" t="s">
        <v>2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34</v>
      </c>
      <c r="H6" s="20" t="s">
        <v>35</v>
      </c>
      <c r="I6" s="20" t="s">
        <v>36</v>
      </c>
      <c r="J6" s="20" t="s">
        <v>37</v>
      </c>
      <c r="K6" s="20" t="s">
        <v>38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/>
      <c r="D7" s="2"/>
      <c r="E7" s="2">
        <v>998</v>
      </c>
      <c r="F7" s="2"/>
      <c r="G7" s="2"/>
      <c r="H7" s="2"/>
      <c r="I7" s="2"/>
      <c r="J7" s="2"/>
      <c r="K7" s="2"/>
      <c r="L7" s="2">
        <f t="shared" ref="L7:L19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124</v>
      </c>
      <c r="B8" s="30" t="s">
        <v>26</v>
      </c>
      <c r="C8" s="35"/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43"/>
      <c r="N8" s="2"/>
      <c r="O8" s="43"/>
      <c r="P8" s="2"/>
      <c r="Q8" s="2"/>
      <c r="R8" s="2"/>
      <c r="S8" s="2"/>
      <c r="T8" s="6"/>
    </row>
    <row r="9" spans="1:20" x14ac:dyDescent="0.25">
      <c r="A9" s="28" t="s">
        <v>126</v>
      </c>
      <c r="B9" s="30" t="s">
        <v>25</v>
      </c>
      <c r="C9" s="35"/>
      <c r="D9" s="2"/>
      <c r="E9" s="2">
        <v>3204</v>
      </c>
      <c r="F9" s="2"/>
      <c r="G9" s="2"/>
      <c r="H9" s="2"/>
      <c r="I9" s="2"/>
      <c r="J9" s="2"/>
      <c r="K9" s="2"/>
      <c r="L9" s="2">
        <f t="shared" si="0"/>
        <v>0</v>
      </c>
      <c r="M9" s="43"/>
      <c r="N9" s="2"/>
      <c r="O9" s="43"/>
      <c r="P9" s="31"/>
      <c r="Q9" s="2"/>
      <c r="R9" s="2"/>
      <c r="S9" s="2"/>
      <c r="T9" s="6"/>
    </row>
    <row r="10" spans="1:20" x14ac:dyDescent="0.25">
      <c r="A10" s="28" t="s">
        <v>123</v>
      </c>
      <c r="B10" s="30" t="s">
        <v>26</v>
      </c>
      <c r="C10" s="35"/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43"/>
      <c r="N10" s="2"/>
      <c r="O10" s="43"/>
      <c r="P10" s="2"/>
      <c r="Q10" s="2"/>
      <c r="R10" s="2"/>
      <c r="S10" s="2"/>
      <c r="T10" s="6"/>
    </row>
    <row r="11" spans="1:20" x14ac:dyDescent="0.25">
      <c r="A11" s="28" t="s">
        <v>122</v>
      </c>
      <c r="B11" s="30" t="s">
        <v>26</v>
      </c>
      <c r="C11" s="35"/>
      <c r="D11" s="2"/>
      <c r="E11" s="2">
        <v>301</v>
      </c>
      <c r="F11" s="2"/>
      <c r="G11" s="2"/>
      <c r="H11" s="2"/>
      <c r="I11" s="2"/>
      <c r="J11" s="2"/>
      <c r="K11" s="2"/>
      <c r="L11" s="2">
        <f t="shared" si="0"/>
        <v>0</v>
      </c>
      <c r="M11" s="43"/>
      <c r="N11" s="2"/>
      <c r="O11" s="43"/>
      <c r="P11" s="2"/>
      <c r="Q11" s="2"/>
      <c r="R11" s="2"/>
      <c r="S11" s="2"/>
      <c r="T11" s="6"/>
    </row>
    <row r="12" spans="1:20" x14ac:dyDescent="0.25">
      <c r="A12" s="28" t="s">
        <v>121</v>
      </c>
      <c r="B12" s="30" t="s">
        <v>26</v>
      </c>
      <c r="C12" s="35"/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43"/>
      <c r="N12" s="2"/>
      <c r="O12" s="43"/>
      <c r="P12" s="2"/>
      <c r="Q12" s="2"/>
      <c r="R12" s="2"/>
      <c r="S12" s="2"/>
      <c r="T12" s="6"/>
    </row>
    <row r="13" spans="1:20" x14ac:dyDescent="0.25">
      <c r="A13" s="28" t="s">
        <v>120</v>
      </c>
      <c r="B13" s="30" t="s">
        <v>25</v>
      </c>
      <c r="C13" s="35"/>
      <c r="D13" s="2"/>
      <c r="E13" s="2">
        <v>2634</v>
      </c>
      <c r="F13" s="2"/>
      <c r="G13" s="2"/>
      <c r="H13" s="2"/>
      <c r="I13" s="2"/>
      <c r="J13" s="2"/>
      <c r="K13" s="2"/>
      <c r="L13" s="2">
        <f t="shared" si="0"/>
        <v>0</v>
      </c>
      <c r="M13" s="43"/>
      <c r="N13" s="2"/>
      <c r="O13" s="43"/>
      <c r="P13" s="2"/>
      <c r="Q13" s="2"/>
      <c r="R13" s="2"/>
      <c r="S13" s="2"/>
      <c r="T13" s="6"/>
    </row>
    <row r="14" spans="1:20" x14ac:dyDescent="0.25">
      <c r="A14" s="28" t="s">
        <v>119</v>
      </c>
      <c r="B14" s="30" t="s">
        <v>25</v>
      </c>
      <c r="C14" s="35"/>
      <c r="D14" s="2"/>
      <c r="E14" s="2">
        <v>838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25">
      <c r="A15" s="28" t="s">
        <v>118</v>
      </c>
      <c r="B15" s="30" t="s">
        <v>25</v>
      </c>
      <c r="C15" s="35"/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25">
      <c r="A16" s="28" t="s">
        <v>28</v>
      </c>
      <c r="B16" s="30" t="s">
        <v>27</v>
      </c>
      <c r="C16" s="35"/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25">
      <c r="A17" s="28" t="s">
        <v>29</v>
      </c>
      <c r="B17" s="30" t="s">
        <v>27</v>
      </c>
      <c r="C17" s="35"/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2"/>
      <c r="P17" s="31"/>
      <c r="Q17" s="2"/>
      <c r="R17" s="2"/>
      <c r="S17" s="2"/>
      <c r="T17" s="6"/>
    </row>
    <row r="18" spans="1:20" x14ac:dyDescent="0.25">
      <c r="A18" s="28" t="s">
        <v>116</v>
      </c>
      <c r="B18" s="30" t="s">
        <v>25</v>
      </c>
      <c r="C18" s="35"/>
      <c r="D18" s="2"/>
      <c r="E18" s="2">
        <v>2851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2"/>
      <c r="Q18" s="2"/>
      <c r="R18" s="2"/>
      <c r="S18" s="2"/>
      <c r="T18" s="6"/>
    </row>
    <row r="19" spans="1:20" x14ac:dyDescent="0.25">
      <c r="A19" s="28" t="s">
        <v>117</v>
      </c>
      <c r="B19" s="30" t="s">
        <v>26</v>
      </c>
      <c r="C19" s="35"/>
      <c r="D19" s="2"/>
      <c r="E19" s="2">
        <v>473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14" t="s">
        <v>39</v>
      </c>
      <c r="B20" s="25"/>
      <c r="C20" s="15"/>
      <c r="D20" s="16"/>
      <c r="E20" s="16"/>
      <c r="F20" s="16"/>
      <c r="G20" s="17">
        <f>SUM(G7:G19)</f>
        <v>0</v>
      </c>
      <c r="H20" s="17">
        <f>SUM(H7:H19)</f>
        <v>0</v>
      </c>
      <c r="I20" s="17">
        <f>SUM(I7:I19)</f>
        <v>0</v>
      </c>
      <c r="J20" s="17">
        <f>SUM(J7:J19)</f>
        <v>0</v>
      </c>
      <c r="K20" s="17">
        <f>SUM(K7:K19)</f>
        <v>0</v>
      </c>
      <c r="L20" s="17">
        <f>G20+H20+I20+J20+K20</f>
        <v>0</v>
      </c>
      <c r="M20" s="16"/>
      <c r="N20" s="17">
        <f>SUM(N7:N19)</f>
        <v>0</v>
      </c>
      <c r="O20" s="17"/>
      <c r="P20" s="33">
        <f>SUM(P7:P19)</f>
        <v>0</v>
      </c>
      <c r="Q20" s="17">
        <f>SUM(Q7:Q19)</f>
        <v>0</v>
      </c>
      <c r="R20" s="17">
        <f>SUM(R7:R19)</f>
        <v>0</v>
      </c>
      <c r="S20" s="17">
        <f>SUM(S7:S19)</f>
        <v>0</v>
      </c>
      <c r="T20" s="22">
        <f>SUM(T7:T19)</f>
        <v>0</v>
      </c>
    </row>
    <row r="23" spans="1:20" x14ac:dyDescent="0.25">
      <c r="A23" t="s">
        <v>13</v>
      </c>
    </row>
    <row r="25" spans="1:20" x14ac:dyDescent="0.25">
      <c r="A25" t="s">
        <v>12</v>
      </c>
    </row>
    <row r="26" spans="1:20" x14ac:dyDescent="0.25">
      <c r="A26" t="s">
        <v>30</v>
      </c>
    </row>
    <row r="27" spans="1:20" x14ac:dyDescent="0.25">
      <c r="A27" t="s">
        <v>22</v>
      </c>
    </row>
    <row r="28" spans="1:20" x14ac:dyDescent="0.25">
      <c r="A28" t="s">
        <v>23</v>
      </c>
    </row>
    <row r="29" spans="1:20" x14ac:dyDescent="0.25">
      <c r="A29" s="32" t="s">
        <v>103</v>
      </c>
      <c r="B29" s="24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44AE-7507-4D73-A7BD-329FBE7FDFE8}">
  <dimension ref="A2:T29"/>
  <sheetViews>
    <sheetView workbookViewId="0">
      <selection activeCell="K26" sqref="K26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1.710937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3" spans="1:20" x14ac:dyDescent="0.25">
      <c r="B3" s="34" t="s">
        <v>128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2</v>
      </c>
      <c r="H5" s="10" t="s">
        <v>3</v>
      </c>
      <c r="I5" s="10" t="s">
        <v>4</v>
      </c>
      <c r="J5" s="10" t="s">
        <v>31</v>
      </c>
      <c r="K5" s="10" t="s">
        <v>2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47</v>
      </c>
      <c r="H6" s="20" t="s">
        <v>48</v>
      </c>
      <c r="I6" s="20" t="s">
        <v>49</v>
      </c>
      <c r="J6" s="20" t="s">
        <v>50</v>
      </c>
      <c r="K6" s="20" t="s">
        <v>51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136</v>
      </c>
      <c r="B7" s="30" t="s">
        <v>25</v>
      </c>
      <c r="C7" s="35"/>
      <c r="D7" s="2"/>
      <c r="E7" s="2">
        <v>998</v>
      </c>
      <c r="F7" s="2"/>
      <c r="G7" s="2"/>
      <c r="H7" s="2"/>
      <c r="I7" s="2"/>
      <c r="J7" s="2"/>
      <c r="K7" s="2"/>
      <c r="L7" s="2">
        <f t="shared" ref="L7:L19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135</v>
      </c>
      <c r="B8" s="30" t="s">
        <v>26</v>
      </c>
      <c r="C8" s="35"/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134</v>
      </c>
      <c r="B9" s="30" t="s">
        <v>25</v>
      </c>
      <c r="C9" s="35"/>
      <c r="D9" s="2"/>
      <c r="E9" s="2">
        <v>3204</v>
      </c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2"/>
      <c r="P9" s="31"/>
      <c r="Q9" s="2"/>
      <c r="R9" s="2"/>
      <c r="S9" s="2"/>
      <c r="T9" s="6"/>
    </row>
    <row r="10" spans="1:20" x14ac:dyDescent="0.25">
      <c r="A10" s="28" t="s">
        <v>133</v>
      </c>
      <c r="B10" s="30" t="s">
        <v>26</v>
      </c>
      <c r="C10" s="35"/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25">
      <c r="A11" s="28" t="s">
        <v>132</v>
      </c>
      <c r="B11" s="30" t="s">
        <v>26</v>
      </c>
      <c r="C11" s="35"/>
      <c r="D11" s="2"/>
      <c r="E11" s="2">
        <v>301</v>
      </c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2"/>
      <c r="P11" s="2"/>
      <c r="Q11" s="2"/>
      <c r="R11" s="2"/>
      <c r="S11" s="2"/>
      <c r="T11" s="6"/>
    </row>
    <row r="12" spans="1:20" x14ac:dyDescent="0.25">
      <c r="A12" s="28" t="s">
        <v>131</v>
      </c>
      <c r="B12" s="30" t="s">
        <v>26</v>
      </c>
      <c r="C12" s="35"/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25">
      <c r="A13" s="28" t="s">
        <v>130</v>
      </c>
      <c r="B13" s="30" t="s">
        <v>25</v>
      </c>
      <c r="C13" s="35"/>
      <c r="D13" s="2"/>
      <c r="E13" s="2">
        <v>2634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25">
      <c r="A14" s="28" t="s">
        <v>129</v>
      </c>
      <c r="B14" s="30" t="s">
        <v>25</v>
      </c>
      <c r="C14" s="35"/>
      <c r="D14" s="2"/>
      <c r="E14" s="2">
        <v>838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25">
      <c r="A15" s="28" t="s">
        <v>118</v>
      </c>
      <c r="B15" s="30" t="s">
        <v>25</v>
      </c>
      <c r="C15" s="35"/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25">
      <c r="A16" s="28" t="s">
        <v>28</v>
      </c>
      <c r="B16" s="30" t="s">
        <v>27</v>
      </c>
      <c r="C16" s="35"/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25">
      <c r="A17" s="28" t="s">
        <v>29</v>
      </c>
      <c r="B17" s="30" t="s">
        <v>27</v>
      </c>
      <c r="C17" s="35"/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2"/>
      <c r="P17" s="31"/>
      <c r="Q17" s="2"/>
      <c r="R17" s="2"/>
      <c r="S17" s="2"/>
      <c r="T17" s="6"/>
    </row>
    <row r="18" spans="1:20" x14ac:dyDescent="0.25">
      <c r="A18" s="28" t="s">
        <v>116</v>
      </c>
      <c r="B18" s="30" t="s">
        <v>25</v>
      </c>
      <c r="C18" s="35"/>
      <c r="D18" s="2"/>
      <c r="E18" s="2">
        <v>2851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2"/>
      <c r="Q18" s="2"/>
      <c r="R18" s="2"/>
      <c r="S18" s="2"/>
      <c r="T18" s="6"/>
    </row>
    <row r="19" spans="1:20" x14ac:dyDescent="0.25">
      <c r="A19" s="28" t="s">
        <v>117</v>
      </c>
      <c r="B19" s="30" t="s">
        <v>26</v>
      </c>
      <c r="C19" s="35"/>
      <c r="D19" s="2"/>
      <c r="E19" s="2">
        <v>473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14" t="s">
        <v>40</v>
      </c>
      <c r="B20" s="25"/>
      <c r="C20" s="15"/>
      <c r="D20" s="16"/>
      <c r="E20" s="16"/>
      <c r="F20" s="16"/>
      <c r="G20" s="17">
        <f>SUM(G7:G19)</f>
        <v>0</v>
      </c>
      <c r="H20" s="17">
        <f>SUM(H7:H19)</f>
        <v>0</v>
      </c>
      <c r="I20" s="17">
        <f>SUM(I7:I19)</f>
        <v>0</v>
      </c>
      <c r="J20" s="17">
        <f>SUM(J7:J19)</f>
        <v>0</v>
      </c>
      <c r="K20" s="17">
        <f>SUM(K7:K19)</f>
        <v>0</v>
      </c>
      <c r="L20" s="17">
        <f>G20+H20+I20+J20+K20</f>
        <v>0</v>
      </c>
      <c r="M20" s="16"/>
      <c r="N20" s="17">
        <f>SUM(N7:N19)</f>
        <v>0</v>
      </c>
      <c r="O20" s="17"/>
      <c r="P20" s="33">
        <f>SUM(P7:P19)</f>
        <v>0</v>
      </c>
      <c r="Q20" s="17">
        <f>SUM(Q7:Q19)</f>
        <v>0</v>
      </c>
      <c r="R20" s="17">
        <f>SUM(R7:R19)</f>
        <v>0</v>
      </c>
      <c r="S20" s="17">
        <f>SUM(S7:S19)</f>
        <v>0</v>
      </c>
      <c r="T20" s="22">
        <f>SUM(T7:T19)</f>
        <v>0</v>
      </c>
    </row>
    <row r="23" spans="1:20" x14ac:dyDescent="0.25">
      <c r="A23" t="s">
        <v>13</v>
      </c>
    </row>
    <row r="25" spans="1:20" x14ac:dyDescent="0.25">
      <c r="A25" t="s">
        <v>12</v>
      </c>
    </row>
    <row r="26" spans="1:20" x14ac:dyDescent="0.25">
      <c r="A26" t="s">
        <v>30</v>
      </c>
    </row>
    <row r="27" spans="1:20" x14ac:dyDescent="0.25">
      <c r="A27" t="s">
        <v>22</v>
      </c>
    </row>
    <row r="28" spans="1:20" x14ac:dyDescent="0.25">
      <c r="A28" t="s">
        <v>23</v>
      </c>
    </row>
    <row r="29" spans="1:20" x14ac:dyDescent="0.25">
      <c r="A29" s="32" t="s">
        <v>103</v>
      </c>
      <c r="B29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EE82-F101-4AB9-91E2-02D6B3058981}">
  <dimension ref="A2:T33"/>
  <sheetViews>
    <sheetView workbookViewId="0">
      <selection activeCell="L30" sqref="L30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60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53</v>
      </c>
      <c r="H6" s="20" t="s">
        <v>54</v>
      </c>
      <c r="I6" s="20" t="s">
        <v>55</v>
      </c>
      <c r="J6" s="20" t="s">
        <v>46</v>
      </c>
      <c r="K6" s="20" t="s">
        <v>56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>
        <v>45386</v>
      </c>
      <c r="D7" s="2">
        <v>7</v>
      </c>
      <c r="E7" s="2">
        <v>998</v>
      </c>
      <c r="F7" s="2" t="s">
        <v>101</v>
      </c>
      <c r="G7" s="2">
        <v>22</v>
      </c>
      <c r="H7" s="2">
        <v>0</v>
      </c>
      <c r="I7" s="2">
        <v>0</v>
      </c>
      <c r="J7" s="2">
        <v>0</v>
      </c>
      <c r="K7" s="2">
        <v>2</v>
      </c>
      <c r="L7" s="2">
        <f t="shared" ref="L7:L24" si="0">G7+H7+I7+J7+K7</f>
        <v>24</v>
      </c>
      <c r="M7" s="43">
        <f>L7/((D7/3.281)*E7)</f>
        <v>1.1271686229602063E-2</v>
      </c>
      <c r="N7" s="2">
        <v>3</v>
      </c>
      <c r="O7" s="43">
        <f>N7/((D7/3.281)*E7)</f>
        <v>1.4089607787002578E-3</v>
      </c>
      <c r="P7" s="2">
        <v>3</v>
      </c>
      <c r="Q7" s="2">
        <v>2</v>
      </c>
      <c r="R7" s="2">
        <v>22</v>
      </c>
      <c r="S7" s="2">
        <v>0</v>
      </c>
      <c r="T7" s="6">
        <v>0</v>
      </c>
    </row>
    <row r="8" spans="1:20" x14ac:dyDescent="0.25">
      <c r="A8" s="28" t="s">
        <v>124</v>
      </c>
      <c r="B8" s="30" t="s">
        <v>26</v>
      </c>
      <c r="C8" s="35">
        <v>45399</v>
      </c>
      <c r="D8" s="2">
        <v>8</v>
      </c>
      <c r="E8" s="2">
        <v>458</v>
      </c>
      <c r="F8" s="2" t="s">
        <v>101</v>
      </c>
      <c r="G8" s="2">
        <v>9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9</v>
      </c>
      <c r="M8" s="43">
        <f t="shared" ref="M8" si="1">L8/((D8/3.281)*E8)</f>
        <v>8.059224890829695E-3</v>
      </c>
      <c r="N8" s="2">
        <v>0</v>
      </c>
      <c r="O8" s="43">
        <f t="shared" ref="O8" si="2">N8/((D8/3.281)*E8)</f>
        <v>0</v>
      </c>
      <c r="P8" s="2">
        <v>12</v>
      </c>
      <c r="Q8" s="2">
        <v>0</v>
      </c>
      <c r="R8" s="2">
        <v>9</v>
      </c>
      <c r="S8" s="2">
        <v>0</v>
      </c>
      <c r="T8" s="6">
        <v>0</v>
      </c>
    </row>
    <row r="9" spans="1:20" x14ac:dyDescent="0.25">
      <c r="A9" s="28" t="s">
        <v>126</v>
      </c>
      <c r="B9" s="30" t="s">
        <v>25</v>
      </c>
      <c r="C9" s="35" t="s">
        <v>51</v>
      </c>
      <c r="D9" s="2"/>
      <c r="E9" s="2">
        <v>3204</v>
      </c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43"/>
      <c r="P9" s="31"/>
      <c r="Q9" s="2"/>
      <c r="R9" s="2"/>
      <c r="S9" s="2"/>
      <c r="T9" s="6"/>
    </row>
    <row r="10" spans="1:20" x14ac:dyDescent="0.25">
      <c r="A10" s="28" t="s">
        <v>123</v>
      </c>
      <c r="B10" s="30" t="s">
        <v>26</v>
      </c>
      <c r="C10" s="35" t="s">
        <v>51</v>
      </c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43"/>
      <c r="P10" s="2"/>
      <c r="Q10" s="2"/>
      <c r="R10" s="2"/>
      <c r="S10" s="2"/>
      <c r="T10" s="6"/>
    </row>
    <row r="11" spans="1:20" x14ac:dyDescent="0.25">
      <c r="A11" s="28" t="s">
        <v>122</v>
      </c>
      <c r="B11" s="30" t="s">
        <v>26</v>
      </c>
      <c r="C11" s="35">
        <v>45398</v>
      </c>
      <c r="D11" s="2">
        <v>6</v>
      </c>
      <c r="E11" s="2">
        <v>301</v>
      </c>
      <c r="F11" s="2" t="s">
        <v>101</v>
      </c>
      <c r="G11" s="2">
        <v>99</v>
      </c>
      <c r="H11" s="2">
        <v>0</v>
      </c>
      <c r="I11" s="2">
        <v>0</v>
      </c>
      <c r="J11" s="2">
        <v>0</v>
      </c>
      <c r="K11" s="2">
        <v>0</v>
      </c>
      <c r="L11" s="2">
        <f t="shared" si="0"/>
        <v>99</v>
      </c>
      <c r="M11" s="43">
        <f t="shared" ref="M11:M20" si="3">L11/((D11/3.281)*E11)</f>
        <v>0.17985548172757476</v>
      </c>
      <c r="N11" s="2">
        <v>4</v>
      </c>
      <c r="O11" s="43">
        <f t="shared" ref="O11:O20" si="4">N11/((D11/3.281)*E11)</f>
        <v>7.2668881506090816E-3</v>
      </c>
      <c r="P11" s="2">
        <v>1</v>
      </c>
      <c r="Q11" s="2">
        <v>0</v>
      </c>
      <c r="R11" s="2">
        <v>93</v>
      </c>
      <c r="S11" s="2">
        <v>6</v>
      </c>
      <c r="T11" s="6">
        <v>0</v>
      </c>
    </row>
    <row r="12" spans="1:20" x14ac:dyDescent="0.25">
      <c r="A12" s="28" t="s">
        <v>121</v>
      </c>
      <c r="B12" s="30" t="s">
        <v>26</v>
      </c>
      <c r="C12" s="35">
        <v>45385</v>
      </c>
      <c r="D12" s="2">
        <v>7</v>
      </c>
      <c r="E12" s="2">
        <v>291</v>
      </c>
      <c r="F12" s="2" t="s">
        <v>102</v>
      </c>
      <c r="G12" s="2">
        <v>288</v>
      </c>
      <c r="H12" s="2">
        <v>2</v>
      </c>
      <c r="I12" s="2">
        <v>2</v>
      </c>
      <c r="J12" s="2">
        <v>0</v>
      </c>
      <c r="K12" s="2">
        <v>0</v>
      </c>
      <c r="L12" s="2">
        <f t="shared" si="0"/>
        <v>292</v>
      </c>
      <c r="M12" s="43">
        <f t="shared" si="3"/>
        <v>0.47032498772704961</v>
      </c>
      <c r="N12" s="2">
        <v>29</v>
      </c>
      <c r="O12" s="43">
        <f t="shared" si="4"/>
        <v>4.6710358370152187E-2</v>
      </c>
      <c r="P12" s="2">
        <v>53</v>
      </c>
      <c r="Q12" s="2">
        <v>19</v>
      </c>
      <c r="R12" s="2">
        <v>266</v>
      </c>
      <c r="S12" s="2">
        <v>7</v>
      </c>
      <c r="T12" s="6">
        <v>0</v>
      </c>
    </row>
    <row r="13" spans="1:20" x14ac:dyDescent="0.25">
      <c r="A13" s="28" t="s">
        <v>121</v>
      </c>
      <c r="B13" s="30" t="s">
        <v>26</v>
      </c>
      <c r="C13" s="35">
        <v>45398</v>
      </c>
      <c r="D13" s="2">
        <v>6</v>
      </c>
      <c r="E13" s="2">
        <v>291</v>
      </c>
      <c r="F13" s="2" t="s">
        <v>102</v>
      </c>
      <c r="G13" s="2">
        <v>147</v>
      </c>
      <c r="H13" s="2">
        <v>12</v>
      </c>
      <c r="I13" s="2">
        <v>0</v>
      </c>
      <c r="J13" s="2">
        <v>0</v>
      </c>
      <c r="K13" s="2">
        <v>0</v>
      </c>
      <c r="L13" s="2">
        <f t="shared" si="0"/>
        <v>159</v>
      </c>
      <c r="M13" s="43">
        <f t="shared" si="3"/>
        <v>0.29878522336769758</v>
      </c>
      <c r="N13" s="2">
        <v>13</v>
      </c>
      <c r="O13" s="43">
        <f t="shared" si="4"/>
        <v>2.4428980526918671E-2</v>
      </c>
      <c r="P13" s="2">
        <v>42</v>
      </c>
      <c r="Q13" s="2">
        <v>0</v>
      </c>
      <c r="R13" s="2">
        <v>132</v>
      </c>
      <c r="S13" s="2">
        <v>27</v>
      </c>
      <c r="T13" s="6">
        <v>0</v>
      </c>
    </row>
    <row r="14" spans="1:20" x14ac:dyDescent="0.25">
      <c r="A14" s="28" t="s">
        <v>120</v>
      </c>
      <c r="B14" s="30" t="s">
        <v>25</v>
      </c>
      <c r="C14" s="35" t="s">
        <v>51</v>
      </c>
      <c r="D14" s="2"/>
      <c r="E14" s="2">
        <v>2634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119</v>
      </c>
      <c r="B15" s="30" t="s">
        <v>25</v>
      </c>
      <c r="C15" s="35">
        <v>45398</v>
      </c>
      <c r="D15" s="2">
        <v>7</v>
      </c>
      <c r="E15" s="2">
        <v>838</v>
      </c>
      <c r="F15" s="2" t="s">
        <v>102</v>
      </c>
      <c r="G15" s="2">
        <v>70</v>
      </c>
      <c r="H15" s="2">
        <v>15</v>
      </c>
      <c r="I15" s="2">
        <v>0</v>
      </c>
      <c r="J15" s="2">
        <v>0</v>
      </c>
      <c r="K15" s="2">
        <v>11</v>
      </c>
      <c r="L15" s="2">
        <f>SUM(G15:K15)</f>
        <v>96</v>
      </c>
      <c r="M15" s="43">
        <f t="shared" si="3"/>
        <v>5.3695192635526773E-2</v>
      </c>
      <c r="N15" s="2">
        <v>9</v>
      </c>
      <c r="O15" s="43">
        <f t="shared" si="4"/>
        <v>5.0339243095806349E-3</v>
      </c>
      <c r="P15" s="2">
        <v>8</v>
      </c>
      <c r="Q15" s="2">
        <v>11</v>
      </c>
      <c r="R15" s="2">
        <v>48</v>
      </c>
      <c r="S15" s="2">
        <v>37</v>
      </c>
      <c r="T15" s="6">
        <v>0</v>
      </c>
    </row>
    <row r="16" spans="1:20" x14ac:dyDescent="0.25">
      <c r="A16" s="28" t="s">
        <v>119</v>
      </c>
      <c r="B16" s="30" t="s">
        <v>25</v>
      </c>
      <c r="C16" s="35">
        <v>45385</v>
      </c>
      <c r="D16" s="2">
        <v>7</v>
      </c>
      <c r="E16" s="2">
        <v>838</v>
      </c>
      <c r="F16" s="2" t="s">
        <v>102</v>
      </c>
      <c r="G16" s="2">
        <v>220</v>
      </c>
      <c r="H16" s="2">
        <v>17</v>
      </c>
      <c r="I16" s="2">
        <v>0</v>
      </c>
      <c r="J16" s="2">
        <v>0</v>
      </c>
      <c r="K16" s="2">
        <v>0</v>
      </c>
      <c r="L16" s="2">
        <f t="shared" si="0"/>
        <v>237</v>
      </c>
      <c r="M16" s="43">
        <f t="shared" si="3"/>
        <v>0.13256000681895672</v>
      </c>
      <c r="N16" s="2">
        <v>31</v>
      </c>
      <c r="O16" s="43">
        <f t="shared" si="4"/>
        <v>1.7339072621888853E-2</v>
      </c>
      <c r="P16" s="2">
        <v>95</v>
      </c>
      <c r="Q16" s="2">
        <v>30</v>
      </c>
      <c r="R16" s="2">
        <v>190</v>
      </c>
      <c r="S16" s="2">
        <v>17</v>
      </c>
      <c r="T16" s="6">
        <v>0</v>
      </c>
    </row>
    <row r="17" spans="1:20" x14ac:dyDescent="0.25">
      <c r="A17" s="28" t="s">
        <v>119</v>
      </c>
      <c r="B17" s="30" t="s">
        <v>25</v>
      </c>
      <c r="C17" s="35">
        <v>45412</v>
      </c>
      <c r="D17" s="2">
        <v>8</v>
      </c>
      <c r="E17" s="2">
        <v>838</v>
      </c>
      <c r="F17" s="2" t="s">
        <v>102</v>
      </c>
      <c r="G17" s="2">
        <v>188</v>
      </c>
      <c r="H17" s="2">
        <v>6</v>
      </c>
      <c r="I17" s="2">
        <v>0</v>
      </c>
      <c r="J17" s="2">
        <v>0</v>
      </c>
      <c r="K17" s="2">
        <v>15</v>
      </c>
      <c r="L17" s="2">
        <f>SUM(G17:K17)</f>
        <v>209</v>
      </c>
      <c r="M17" s="43">
        <f t="shared" si="3"/>
        <v>0.10228654534606207</v>
      </c>
      <c r="N17" s="2">
        <v>121</v>
      </c>
      <c r="O17" s="43">
        <f t="shared" si="4"/>
        <v>5.9218526252983301E-2</v>
      </c>
      <c r="P17" s="2">
        <v>61</v>
      </c>
      <c r="Q17" s="2">
        <v>15</v>
      </c>
      <c r="R17" s="2">
        <v>149</v>
      </c>
      <c r="S17" s="2">
        <v>45</v>
      </c>
      <c r="T17" s="6">
        <v>0</v>
      </c>
    </row>
    <row r="18" spans="1:20" x14ac:dyDescent="0.25">
      <c r="A18" s="28" t="s">
        <v>137</v>
      </c>
      <c r="B18" s="30" t="s">
        <v>25</v>
      </c>
      <c r="C18" s="35">
        <v>45398</v>
      </c>
      <c r="D18" s="2">
        <v>7</v>
      </c>
      <c r="E18" s="2">
        <v>654</v>
      </c>
      <c r="F18" s="2" t="s">
        <v>101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43">
        <f t="shared" si="3"/>
        <v>0</v>
      </c>
      <c r="N18" s="2">
        <v>0</v>
      </c>
      <c r="O18" s="43">
        <f t="shared" si="4"/>
        <v>0</v>
      </c>
      <c r="P18" s="2">
        <v>0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25">
      <c r="A19" s="28" t="s">
        <v>28</v>
      </c>
      <c r="B19" s="30" t="s">
        <v>27</v>
      </c>
      <c r="C19" s="35">
        <v>45398</v>
      </c>
      <c r="D19" s="2">
        <v>7</v>
      </c>
      <c r="E19" s="2">
        <v>834</v>
      </c>
      <c r="F19" s="2" t="s">
        <v>101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3"/>
        <v>0</v>
      </c>
      <c r="N19" s="2">
        <v>0</v>
      </c>
      <c r="O19" s="43">
        <f t="shared" si="4"/>
        <v>0</v>
      </c>
      <c r="P19" s="2">
        <v>10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28" t="s">
        <v>29</v>
      </c>
      <c r="B20" s="30" t="s">
        <v>27</v>
      </c>
      <c r="C20" s="35">
        <v>45398</v>
      </c>
      <c r="D20" s="2">
        <v>7</v>
      </c>
      <c r="E20" s="2">
        <v>659</v>
      </c>
      <c r="F20" s="2" t="s">
        <v>101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3"/>
        <v>0</v>
      </c>
      <c r="N20" s="2">
        <v>0</v>
      </c>
      <c r="O20" s="43">
        <f t="shared" si="4"/>
        <v>0</v>
      </c>
      <c r="P20" s="31">
        <v>0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28" t="s">
        <v>116</v>
      </c>
      <c r="B21" s="30" t="s">
        <v>25</v>
      </c>
      <c r="C21" s="35" t="s">
        <v>51</v>
      </c>
      <c r="D21" s="2"/>
      <c r="E21" s="2">
        <v>2851</v>
      </c>
      <c r="F21" s="2"/>
      <c r="G21" s="2"/>
      <c r="H21" s="2"/>
      <c r="I21" s="2"/>
      <c r="J21" s="2"/>
      <c r="K21" s="2"/>
      <c r="L21" s="2">
        <f t="shared" si="0"/>
        <v>0</v>
      </c>
      <c r="M21" s="2"/>
      <c r="N21" s="2"/>
      <c r="O21" s="2"/>
      <c r="P21" s="2"/>
      <c r="Q21" s="2"/>
      <c r="R21" s="2"/>
      <c r="S21" s="2"/>
      <c r="T21" s="6"/>
    </row>
    <row r="22" spans="1:20" x14ac:dyDescent="0.25">
      <c r="A22" s="28" t="s">
        <v>117</v>
      </c>
      <c r="B22" s="30" t="s">
        <v>26</v>
      </c>
      <c r="C22" s="35" t="s">
        <v>51</v>
      </c>
      <c r="D22" s="2"/>
      <c r="E22" s="2">
        <v>473</v>
      </c>
      <c r="F22" s="2"/>
      <c r="G22" s="2"/>
      <c r="H22" s="2"/>
      <c r="I22" s="2"/>
      <c r="J22" s="2"/>
      <c r="K22" s="2"/>
      <c r="L22" s="2">
        <f t="shared" si="0"/>
        <v>0</v>
      </c>
      <c r="M22" s="2"/>
      <c r="N22" s="2"/>
      <c r="O22" s="2"/>
      <c r="P22" s="2"/>
      <c r="Q22" s="2"/>
      <c r="R22" s="2"/>
      <c r="S22" s="2"/>
      <c r="T22" s="6"/>
    </row>
    <row r="23" spans="1:20" x14ac:dyDescent="0.25">
      <c r="A23" s="47" t="s">
        <v>141</v>
      </c>
      <c r="B23" s="30" t="s">
        <v>25</v>
      </c>
      <c r="C23" s="35">
        <v>45399</v>
      </c>
      <c r="D23" s="2">
        <v>10</v>
      </c>
      <c r="E23" s="2">
        <v>793</v>
      </c>
      <c r="F23" s="2" t="s">
        <v>101</v>
      </c>
      <c r="G23" s="2">
        <v>414</v>
      </c>
      <c r="H23" s="2">
        <v>100</v>
      </c>
      <c r="I23" s="2">
        <v>0</v>
      </c>
      <c r="J23" s="2">
        <v>0</v>
      </c>
      <c r="K23" s="2">
        <v>0</v>
      </c>
      <c r="L23" s="2">
        <f t="shared" si="0"/>
        <v>514</v>
      </c>
      <c r="M23" s="43">
        <f t="shared" ref="M23" si="5">L23/((D23/3.281)*E23)</f>
        <v>0.21266506935687265</v>
      </c>
      <c r="N23" s="2">
        <v>28</v>
      </c>
      <c r="O23" s="43">
        <f t="shared" ref="O23" si="6">N23/((D23/3.281)*E23)</f>
        <v>1.1584867591424968E-2</v>
      </c>
      <c r="P23" s="2">
        <v>6</v>
      </c>
      <c r="Q23" s="2">
        <v>0</v>
      </c>
      <c r="R23" s="2">
        <v>364</v>
      </c>
      <c r="S23" s="2">
        <v>150</v>
      </c>
      <c r="T23" s="6">
        <v>0</v>
      </c>
    </row>
    <row r="24" spans="1:20" x14ac:dyDescent="0.25">
      <c r="A24" s="14" t="s">
        <v>52</v>
      </c>
      <c r="B24" s="25"/>
      <c r="C24" s="15"/>
      <c r="D24" s="16"/>
      <c r="E24" s="16"/>
      <c r="F24" s="16"/>
      <c r="G24" s="17">
        <f>SUM(G7:G23)</f>
        <v>1457</v>
      </c>
      <c r="H24" s="17">
        <f>SUM(H7:H23)</f>
        <v>152</v>
      </c>
      <c r="I24" s="17">
        <f>SUM(I7:I23)</f>
        <v>2</v>
      </c>
      <c r="J24" s="17">
        <f>SUM(J7:J23)</f>
        <v>0</v>
      </c>
      <c r="K24" s="17">
        <f>SUM(K7:K23)</f>
        <v>28</v>
      </c>
      <c r="L24" s="17">
        <f t="shared" si="0"/>
        <v>1639</v>
      </c>
      <c r="M24" s="16"/>
      <c r="N24" s="17">
        <f>SUM(N7:N23)</f>
        <v>238</v>
      </c>
      <c r="O24" s="17"/>
      <c r="P24" s="33">
        <f>SUM(P7:P23)</f>
        <v>291</v>
      </c>
      <c r="Q24" s="17">
        <f>SUM(Q7:Q23)</f>
        <v>77</v>
      </c>
      <c r="R24" s="17">
        <f>SUM(R7:R23)</f>
        <v>1273</v>
      </c>
      <c r="S24" s="17">
        <f>SUM(S7:S23)</f>
        <v>289</v>
      </c>
      <c r="T24" s="22">
        <f>SUM(T7:T23)</f>
        <v>0</v>
      </c>
    </row>
    <row r="27" spans="1:20" x14ac:dyDescent="0.25">
      <c r="A27" t="s">
        <v>13</v>
      </c>
    </row>
    <row r="29" spans="1:20" x14ac:dyDescent="0.25">
      <c r="A29" t="s">
        <v>12</v>
      </c>
    </row>
    <row r="30" spans="1:20" x14ac:dyDescent="0.25">
      <c r="A30" t="s">
        <v>30</v>
      </c>
    </row>
    <row r="31" spans="1:20" x14ac:dyDescent="0.25">
      <c r="A31" t="s">
        <v>22</v>
      </c>
    </row>
    <row r="32" spans="1:20" x14ac:dyDescent="0.25">
      <c r="A32" t="s">
        <v>23</v>
      </c>
    </row>
    <row r="33" spans="1:2" x14ac:dyDescent="0.25">
      <c r="A33" s="32" t="s">
        <v>103</v>
      </c>
      <c r="B33" s="24"/>
    </row>
  </sheetData>
  <pageMargins left="0.7" right="0.7" top="0.75" bottom="0.75" header="0.3" footer="0.3"/>
  <pageSetup orientation="portrait" verticalDpi="0" r:id="rId1"/>
  <ignoredErrors>
    <ignoredError sqref="L15:L16 L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5263-DB3C-4262-97B9-2AC51FAD6C44}">
  <dimension ref="A2:T34"/>
  <sheetViews>
    <sheetView workbookViewId="0">
      <selection activeCell="K31" sqref="K31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60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62</v>
      </c>
      <c r="H6" s="20" t="s">
        <v>63</v>
      </c>
      <c r="I6" s="20" t="s">
        <v>64</v>
      </c>
      <c r="J6" s="20" t="s">
        <v>65</v>
      </c>
      <c r="K6" s="20" t="s">
        <v>66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>
        <v>45420</v>
      </c>
      <c r="D7" s="2">
        <v>8</v>
      </c>
      <c r="E7" s="2">
        <v>998</v>
      </c>
      <c r="F7" s="2" t="s">
        <v>101</v>
      </c>
      <c r="G7" s="2">
        <v>237</v>
      </c>
      <c r="H7" s="2">
        <v>17</v>
      </c>
      <c r="I7" s="2">
        <v>0</v>
      </c>
      <c r="J7" s="2">
        <v>0</v>
      </c>
      <c r="K7" s="2">
        <v>90</v>
      </c>
      <c r="L7" s="2">
        <f>G7+H7+I7+J7+K7</f>
        <v>344</v>
      </c>
      <c r="M7" s="43">
        <f>L7/((D7/3.281)*E7)</f>
        <v>0.14136573146292586</v>
      </c>
      <c r="N7" s="2">
        <v>358</v>
      </c>
      <c r="O7" s="43">
        <f>N7/((D7/3.281)*E7)</f>
        <v>0.14711898797595191</v>
      </c>
      <c r="P7" s="2">
        <v>184</v>
      </c>
      <c r="Q7" s="2">
        <v>40</v>
      </c>
      <c r="R7" s="2">
        <v>251</v>
      </c>
      <c r="S7" s="2">
        <v>53</v>
      </c>
      <c r="T7" s="6">
        <v>0</v>
      </c>
    </row>
    <row r="8" spans="1:20" x14ac:dyDescent="0.25">
      <c r="A8" s="28" t="s">
        <v>124</v>
      </c>
      <c r="B8" s="30" t="s">
        <v>26</v>
      </c>
      <c r="C8" s="35" t="s">
        <v>51</v>
      </c>
      <c r="D8" s="2"/>
      <c r="E8" s="2">
        <v>458</v>
      </c>
      <c r="F8" s="2"/>
      <c r="G8" s="2"/>
      <c r="H8" s="2"/>
      <c r="I8" s="2"/>
      <c r="J8" s="2"/>
      <c r="K8" s="2"/>
      <c r="L8" s="2">
        <v>0</v>
      </c>
      <c r="M8" s="43"/>
      <c r="N8" s="2"/>
      <c r="O8" s="43"/>
      <c r="P8" s="2"/>
      <c r="Q8" s="2"/>
      <c r="R8" s="2"/>
      <c r="S8" s="2"/>
      <c r="T8" s="6"/>
    </row>
    <row r="9" spans="1:20" s="42" customFormat="1" x14ac:dyDescent="0.25">
      <c r="A9" s="28" t="s">
        <v>126</v>
      </c>
      <c r="B9" s="30" t="s">
        <v>25</v>
      </c>
      <c r="C9" s="35" t="s">
        <v>51</v>
      </c>
      <c r="D9" s="40"/>
      <c r="E9" s="40">
        <v>3204</v>
      </c>
      <c r="F9" s="40"/>
      <c r="G9" s="40"/>
      <c r="H9" s="40"/>
      <c r="I9" s="40"/>
      <c r="J9" s="40"/>
      <c r="K9" s="40"/>
      <c r="L9" s="40">
        <v>0</v>
      </c>
      <c r="M9" s="43"/>
      <c r="N9" s="40"/>
      <c r="O9" s="43"/>
      <c r="P9" s="44"/>
      <c r="Q9" s="40"/>
      <c r="R9" s="40"/>
      <c r="S9" s="40"/>
      <c r="T9" s="41"/>
    </row>
    <row r="10" spans="1:20" x14ac:dyDescent="0.25">
      <c r="A10" s="28" t="s">
        <v>123</v>
      </c>
      <c r="B10" s="30" t="s">
        <v>26</v>
      </c>
      <c r="C10" s="35">
        <v>45425</v>
      </c>
      <c r="D10" s="2">
        <v>8</v>
      </c>
      <c r="E10" s="2">
        <v>221</v>
      </c>
      <c r="F10" s="2" t="s">
        <v>102</v>
      </c>
      <c r="G10" s="2">
        <v>140</v>
      </c>
      <c r="H10" s="2">
        <v>0</v>
      </c>
      <c r="I10" s="2">
        <v>0</v>
      </c>
      <c r="J10" s="2">
        <v>0</v>
      </c>
      <c r="K10" s="2">
        <v>227</v>
      </c>
      <c r="L10" s="2">
        <f t="shared" ref="L10:L24" si="0">G10+H10+I10+J10+K10</f>
        <v>367</v>
      </c>
      <c r="M10" s="43">
        <f>L10/((D10/3.281)*E10)</f>
        <v>0.68106730769230772</v>
      </c>
      <c r="N10" s="2">
        <v>136</v>
      </c>
      <c r="O10" s="43">
        <f>N10/((D10/3.281)*E10)</f>
        <v>0.25238461538461537</v>
      </c>
      <c r="P10" s="2">
        <v>12844</v>
      </c>
      <c r="Q10" s="2">
        <v>207</v>
      </c>
      <c r="R10" s="2">
        <v>122</v>
      </c>
      <c r="S10" s="2">
        <v>38</v>
      </c>
      <c r="T10" s="6">
        <v>0</v>
      </c>
    </row>
    <row r="11" spans="1:20" x14ac:dyDescent="0.25">
      <c r="A11" s="28" t="s">
        <v>122</v>
      </c>
      <c r="B11" s="30" t="s">
        <v>26</v>
      </c>
      <c r="C11" s="35" t="s">
        <v>51</v>
      </c>
      <c r="D11" s="2"/>
      <c r="E11" s="2">
        <v>301</v>
      </c>
      <c r="F11" s="2"/>
      <c r="G11" s="2"/>
      <c r="H11" s="2"/>
      <c r="I11" s="2"/>
      <c r="J11" s="2"/>
      <c r="K11" s="2"/>
      <c r="L11" s="2">
        <v>0</v>
      </c>
      <c r="M11" s="43"/>
      <c r="N11" s="2"/>
      <c r="O11" s="43"/>
      <c r="P11" s="2"/>
      <c r="Q11" s="2"/>
      <c r="R11" s="2"/>
      <c r="S11" s="2"/>
      <c r="T11" s="6"/>
    </row>
    <row r="12" spans="1:20" x14ac:dyDescent="0.25">
      <c r="A12" s="28" t="s">
        <v>121</v>
      </c>
      <c r="B12" s="30" t="s">
        <v>26</v>
      </c>
      <c r="C12" s="35">
        <v>45413</v>
      </c>
      <c r="D12" s="2">
        <v>6</v>
      </c>
      <c r="E12" s="2">
        <v>291</v>
      </c>
      <c r="F12" s="2" t="s">
        <v>102</v>
      </c>
      <c r="G12" s="2">
        <v>138</v>
      </c>
      <c r="H12" s="2">
        <v>23</v>
      </c>
      <c r="I12" s="2">
        <v>0</v>
      </c>
      <c r="J12" s="2">
        <v>0</v>
      </c>
      <c r="K12" s="2">
        <v>8</v>
      </c>
      <c r="L12" s="2">
        <f>G12+H12+I12+J12+K12</f>
        <v>169</v>
      </c>
      <c r="M12" s="43">
        <f t="shared" ref="M12:M24" si="1">L12/((D12/3.281)*E12)</f>
        <v>0.31757674684994275</v>
      </c>
      <c r="N12" s="2">
        <v>222</v>
      </c>
      <c r="O12" s="43">
        <f t="shared" ref="O12:O24" si="2">N12/((D12/3.281)*E12)</f>
        <v>0.41717182130584196</v>
      </c>
      <c r="P12" s="2">
        <v>115</v>
      </c>
      <c r="Q12" s="2">
        <v>8</v>
      </c>
      <c r="R12" s="2">
        <v>82</v>
      </c>
      <c r="S12" s="2">
        <v>79</v>
      </c>
      <c r="T12" s="6">
        <v>0</v>
      </c>
    </row>
    <row r="13" spans="1:20" x14ac:dyDescent="0.25">
      <c r="A13" s="28" t="s">
        <v>120</v>
      </c>
      <c r="B13" s="30" t="s">
        <v>25</v>
      </c>
      <c r="C13" s="35" t="s">
        <v>51</v>
      </c>
      <c r="D13" s="2"/>
      <c r="E13" s="2">
        <v>2634</v>
      </c>
      <c r="F13" s="2"/>
      <c r="G13" s="2"/>
      <c r="H13" s="2"/>
      <c r="I13" s="2"/>
      <c r="J13" s="2"/>
      <c r="K13" s="2"/>
      <c r="L13" s="2">
        <v>0</v>
      </c>
      <c r="M13" s="43"/>
      <c r="N13" s="2"/>
      <c r="O13" s="43"/>
      <c r="P13" s="2"/>
      <c r="Q13" s="2"/>
      <c r="R13" s="2"/>
      <c r="S13" s="2"/>
      <c r="T13" s="37"/>
    </row>
    <row r="14" spans="1:20" x14ac:dyDescent="0.25">
      <c r="A14" s="28" t="s">
        <v>119</v>
      </c>
      <c r="B14" s="30" t="s">
        <v>25</v>
      </c>
      <c r="C14" s="35" t="s">
        <v>51</v>
      </c>
      <c r="D14" s="2"/>
      <c r="E14" s="2">
        <v>838</v>
      </c>
      <c r="F14" s="2"/>
      <c r="G14" s="2"/>
      <c r="H14" s="2"/>
      <c r="I14" s="2"/>
      <c r="J14" s="2"/>
      <c r="K14" s="2"/>
      <c r="L14" s="2">
        <v>0</v>
      </c>
      <c r="M14" s="43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118</v>
      </c>
      <c r="B15" s="30" t="s">
        <v>25</v>
      </c>
      <c r="C15" s="35">
        <v>45418</v>
      </c>
      <c r="D15" s="2">
        <v>6</v>
      </c>
      <c r="E15" s="2">
        <v>654</v>
      </c>
      <c r="F15" s="2" t="s">
        <v>101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0</v>
      </c>
      <c r="M15" s="43">
        <f t="shared" si="1"/>
        <v>0</v>
      </c>
      <c r="N15" s="2">
        <v>1</v>
      </c>
      <c r="O15" s="43">
        <f t="shared" si="2"/>
        <v>8.3613659531090736E-4</v>
      </c>
      <c r="P15" s="2">
        <v>6</v>
      </c>
      <c r="Q15" s="2">
        <v>0</v>
      </c>
      <c r="R15" s="2">
        <v>0</v>
      </c>
      <c r="S15" s="2">
        <v>0</v>
      </c>
      <c r="T15" s="6">
        <v>0</v>
      </c>
    </row>
    <row r="16" spans="1:20" x14ac:dyDescent="0.25">
      <c r="A16" s="28" t="s">
        <v>118</v>
      </c>
      <c r="B16" s="30" t="s">
        <v>25</v>
      </c>
      <c r="C16" s="35">
        <v>45425</v>
      </c>
      <c r="D16" s="2">
        <v>8</v>
      </c>
      <c r="E16" s="2">
        <v>654</v>
      </c>
      <c r="F16" s="2" t="s">
        <v>101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>G16+H16+I16+J16+K16</f>
        <v>0</v>
      </c>
      <c r="M16" s="43">
        <f>L16/((D16/3.281)*E16)</f>
        <v>0</v>
      </c>
      <c r="N16" s="2">
        <v>30</v>
      </c>
      <c r="O16" s="43">
        <f>N16/((D16/3.281)*E16)</f>
        <v>1.8813073394495415E-2</v>
      </c>
      <c r="P16" s="31">
        <v>5</v>
      </c>
      <c r="Q16" s="2">
        <v>0</v>
      </c>
      <c r="R16" s="2">
        <v>0</v>
      </c>
      <c r="S16" s="2">
        <v>0</v>
      </c>
      <c r="T16" s="6">
        <v>0</v>
      </c>
    </row>
    <row r="17" spans="1:20" x14ac:dyDescent="0.25">
      <c r="A17" s="28" t="s">
        <v>28</v>
      </c>
      <c r="B17" s="30" t="s">
        <v>27</v>
      </c>
      <c r="C17" s="35">
        <v>45418</v>
      </c>
      <c r="D17" s="2">
        <v>6</v>
      </c>
      <c r="E17" s="2">
        <v>834</v>
      </c>
      <c r="F17" s="2" t="s">
        <v>101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0</v>
      </c>
      <c r="M17" s="43">
        <f t="shared" si="1"/>
        <v>0</v>
      </c>
      <c r="N17" s="2">
        <v>2</v>
      </c>
      <c r="O17" s="43">
        <f t="shared" si="2"/>
        <v>1.3113509192645885E-3</v>
      </c>
      <c r="P17" s="2">
        <v>241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25">
      <c r="A18" s="28" t="s">
        <v>28</v>
      </c>
      <c r="B18" s="30" t="s">
        <v>25</v>
      </c>
      <c r="C18" s="35">
        <v>45425</v>
      </c>
      <c r="D18" s="2">
        <v>7</v>
      </c>
      <c r="E18" s="2">
        <v>834</v>
      </c>
      <c r="F18" s="2" t="s">
        <v>101</v>
      </c>
      <c r="G18" s="2">
        <v>3</v>
      </c>
      <c r="H18" s="2">
        <v>0</v>
      </c>
      <c r="I18" s="2">
        <v>0</v>
      </c>
      <c r="J18" s="2">
        <v>0</v>
      </c>
      <c r="K18" s="2">
        <v>0</v>
      </c>
      <c r="L18" s="2">
        <f>G18+H18+I18+J18+K18</f>
        <v>3</v>
      </c>
      <c r="M18" s="43">
        <f>L18/((D18/3.281)*E18)</f>
        <v>1.6860226104830425E-3</v>
      </c>
      <c r="N18" s="2">
        <v>24</v>
      </c>
      <c r="O18" s="43">
        <f>N18/((D18/3.281)*E18)</f>
        <v>1.348818088386434E-2</v>
      </c>
      <c r="P18" s="2">
        <v>115</v>
      </c>
      <c r="Q18" s="2">
        <v>0</v>
      </c>
      <c r="R18" s="2">
        <v>3</v>
      </c>
      <c r="S18" s="2">
        <v>0</v>
      </c>
      <c r="T18" s="6">
        <v>0</v>
      </c>
    </row>
    <row r="19" spans="1:20" x14ac:dyDescent="0.25">
      <c r="A19" s="28" t="s">
        <v>29</v>
      </c>
      <c r="B19" s="30" t="s">
        <v>27</v>
      </c>
      <c r="C19" s="35">
        <v>45418</v>
      </c>
      <c r="D19" s="2">
        <v>6</v>
      </c>
      <c r="E19" s="2">
        <v>659</v>
      </c>
      <c r="F19" s="2" t="s">
        <v>101</v>
      </c>
      <c r="G19" s="2">
        <v>0</v>
      </c>
      <c r="H19" s="2">
        <v>0</v>
      </c>
      <c r="I19" s="2">
        <v>0</v>
      </c>
      <c r="J19" s="2">
        <v>0</v>
      </c>
      <c r="K19" s="2">
        <v>21</v>
      </c>
      <c r="L19" s="2">
        <f t="shared" si="0"/>
        <v>21</v>
      </c>
      <c r="M19" s="43">
        <f t="shared" si="1"/>
        <v>1.7425644916540212E-2</v>
      </c>
      <c r="N19" s="2">
        <v>18</v>
      </c>
      <c r="O19" s="43">
        <f t="shared" si="2"/>
        <v>1.4936267071320182E-2</v>
      </c>
      <c r="P19" s="31">
        <v>267</v>
      </c>
      <c r="Q19" s="2">
        <v>21</v>
      </c>
      <c r="R19" s="2">
        <v>0</v>
      </c>
      <c r="S19" s="2">
        <v>0</v>
      </c>
      <c r="T19" s="6">
        <v>0</v>
      </c>
    </row>
    <row r="20" spans="1:20" x14ac:dyDescent="0.25">
      <c r="A20" s="28" t="s">
        <v>29</v>
      </c>
      <c r="B20" s="30" t="s">
        <v>25</v>
      </c>
      <c r="C20" s="35">
        <v>45425</v>
      </c>
      <c r="D20" s="2">
        <v>9</v>
      </c>
      <c r="E20" s="2">
        <v>659</v>
      </c>
      <c r="F20" s="2" t="s">
        <v>101</v>
      </c>
      <c r="G20" s="2">
        <v>10</v>
      </c>
      <c r="H20" s="2">
        <v>0</v>
      </c>
      <c r="I20" s="2">
        <v>0</v>
      </c>
      <c r="J20" s="2">
        <v>0</v>
      </c>
      <c r="K20" s="2">
        <v>2</v>
      </c>
      <c r="L20" s="2">
        <f t="shared" si="0"/>
        <v>12</v>
      </c>
      <c r="M20" s="43">
        <f t="shared" si="1"/>
        <v>6.6383409205867478E-3</v>
      </c>
      <c r="N20" s="2">
        <v>28</v>
      </c>
      <c r="O20" s="43">
        <f t="shared" si="2"/>
        <v>1.5489462148035744E-2</v>
      </c>
      <c r="P20" s="2">
        <v>215</v>
      </c>
      <c r="Q20" s="2">
        <v>2</v>
      </c>
      <c r="R20" s="2">
        <v>9</v>
      </c>
      <c r="S20" s="2">
        <v>1</v>
      </c>
      <c r="T20" s="41">
        <v>0</v>
      </c>
    </row>
    <row r="21" spans="1:20" x14ac:dyDescent="0.25">
      <c r="A21" s="28" t="s">
        <v>116</v>
      </c>
      <c r="B21" s="30" t="s">
        <v>25</v>
      </c>
      <c r="C21" s="35" t="s">
        <v>51</v>
      </c>
      <c r="D21" s="2"/>
      <c r="E21" s="2">
        <v>2851</v>
      </c>
      <c r="F21" s="2"/>
      <c r="G21" s="2"/>
      <c r="H21" s="2"/>
      <c r="I21" s="2"/>
      <c r="J21" s="2"/>
      <c r="K21" s="2"/>
      <c r="L21" s="2">
        <v>0</v>
      </c>
      <c r="M21" s="43"/>
      <c r="N21" s="2"/>
      <c r="O21" s="43"/>
      <c r="P21" s="2"/>
      <c r="Q21" s="2"/>
      <c r="R21" s="2"/>
      <c r="S21" s="2"/>
      <c r="T21" s="6"/>
    </row>
    <row r="22" spans="1:20" x14ac:dyDescent="0.25">
      <c r="A22" s="28" t="s">
        <v>117</v>
      </c>
      <c r="B22" s="30" t="s">
        <v>26</v>
      </c>
      <c r="C22" s="35" t="s">
        <v>51</v>
      </c>
      <c r="D22" s="2"/>
      <c r="E22" s="2">
        <v>473</v>
      </c>
      <c r="F22" s="2"/>
      <c r="G22" s="2"/>
      <c r="H22" s="2"/>
      <c r="I22" s="2"/>
      <c r="J22" s="2"/>
      <c r="K22" s="2"/>
      <c r="L22" s="2">
        <v>0</v>
      </c>
      <c r="M22" s="43"/>
      <c r="N22" s="2"/>
      <c r="O22" s="43"/>
      <c r="P22" s="2"/>
      <c r="Q22" s="2"/>
      <c r="R22" s="2"/>
      <c r="S22" s="2"/>
      <c r="T22" s="6"/>
    </row>
    <row r="23" spans="1:20" x14ac:dyDescent="0.25">
      <c r="A23" s="46" t="s">
        <v>143</v>
      </c>
      <c r="B23" s="30" t="s">
        <v>25</v>
      </c>
      <c r="C23" s="35">
        <v>45420</v>
      </c>
      <c r="D23" s="2">
        <v>7</v>
      </c>
      <c r="E23" s="2">
        <v>290</v>
      </c>
      <c r="F23" s="2" t="s">
        <v>101</v>
      </c>
      <c r="G23" s="2">
        <v>163</v>
      </c>
      <c r="H23" s="2">
        <v>0</v>
      </c>
      <c r="I23" s="2">
        <v>0</v>
      </c>
      <c r="J23" s="2">
        <v>0</v>
      </c>
      <c r="K23" s="2">
        <v>41</v>
      </c>
      <c r="L23" s="2">
        <f t="shared" si="0"/>
        <v>204</v>
      </c>
      <c r="M23" s="43">
        <f t="shared" si="1"/>
        <v>0.3297162561576355</v>
      </c>
      <c r="N23" s="2">
        <v>138</v>
      </c>
      <c r="O23" s="43">
        <f t="shared" si="2"/>
        <v>0.22304334975369461</v>
      </c>
      <c r="P23" s="2">
        <v>0</v>
      </c>
      <c r="Q23" s="2">
        <v>41</v>
      </c>
      <c r="R23" s="2">
        <v>147</v>
      </c>
      <c r="S23" s="2">
        <v>16</v>
      </c>
      <c r="T23" s="6">
        <v>0</v>
      </c>
    </row>
    <row r="24" spans="1:20" x14ac:dyDescent="0.25">
      <c r="A24" s="46" t="s">
        <v>141</v>
      </c>
      <c r="B24" s="30" t="s">
        <v>25</v>
      </c>
      <c r="C24" s="35">
        <v>45420</v>
      </c>
      <c r="D24" s="2">
        <v>6</v>
      </c>
      <c r="E24" s="2">
        <v>793</v>
      </c>
      <c r="F24" s="2" t="s">
        <v>101</v>
      </c>
      <c r="G24" s="2">
        <v>842</v>
      </c>
      <c r="H24" s="2">
        <v>142</v>
      </c>
      <c r="I24" s="2">
        <v>0</v>
      </c>
      <c r="J24" s="2">
        <v>0</v>
      </c>
      <c r="K24" s="2">
        <v>106</v>
      </c>
      <c r="L24" s="2">
        <f t="shared" si="0"/>
        <v>1090</v>
      </c>
      <c r="M24" s="43">
        <f t="shared" si="1"/>
        <v>0.75163724253888198</v>
      </c>
      <c r="N24" s="2">
        <v>147</v>
      </c>
      <c r="O24" s="43">
        <f t="shared" si="2"/>
        <v>0.10136759142496848</v>
      </c>
      <c r="P24" s="2">
        <v>94</v>
      </c>
      <c r="Q24" s="2">
        <v>106</v>
      </c>
      <c r="R24" s="2">
        <v>542</v>
      </c>
      <c r="S24" s="2">
        <v>442</v>
      </c>
      <c r="T24" s="6">
        <v>0</v>
      </c>
    </row>
    <row r="25" spans="1:20" x14ac:dyDescent="0.25">
      <c r="A25" s="14" t="s">
        <v>67</v>
      </c>
      <c r="B25" s="25"/>
      <c r="C25" s="15"/>
      <c r="D25" s="16"/>
      <c r="E25" s="16"/>
      <c r="F25" s="16"/>
      <c r="G25" s="17">
        <f>SUM(G7:G24)</f>
        <v>1533</v>
      </c>
      <c r="H25" s="17">
        <f>SUM(H7:H24)</f>
        <v>182</v>
      </c>
      <c r="I25" s="17">
        <f>SUM(I7:I24)</f>
        <v>0</v>
      </c>
      <c r="J25" s="17">
        <f>SUM(J7:J24)</f>
        <v>0</v>
      </c>
      <c r="K25" s="17">
        <f>SUM(K7:K24)</f>
        <v>495</v>
      </c>
      <c r="L25" s="17">
        <f>G25+H25+I25+J25+K25</f>
        <v>2210</v>
      </c>
      <c r="M25" s="16"/>
      <c r="N25" s="17">
        <f>SUM(N7:N24)</f>
        <v>1104</v>
      </c>
      <c r="O25" s="17"/>
      <c r="P25" s="33">
        <f>SUM(P7:P24)</f>
        <v>14086</v>
      </c>
      <c r="Q25" s="17">
        <f>SUM(Q7:Q24)</f>
        <v>425</v>
      </c>
      <c r="R25" s="17">
        <f>SUM(R7:R24)</f>
        <v>1156</v>
      </c>
      <c r="S25" s="17">
        <f>SUM(S7:S24)</f>
        <v>629</v>
      </c>
      <c r="T25" s="22">
        <f>SUM(T7:T24)</f>
        <v>0</v>
      </c>
    </row>
    <row r="28" spans="1:20" x14ac:dyDescent="0.25">
      <c r="A28" t="s">
        <v>13</v>
      </c>
    </row>
    <row r="30" spans="1:20" x14ac:dyDescent="0.25">
      <c r="A30" t="s">
        <v>12</v>
      </c>
    </row>
    <row r="31" spans="1:20" x14ac:dyDescent="0.25">
      <c r="A31" t="s">
        <v>30</v>
      </c>
    </row>
    <row r="32" spans="1:20" x14ac:dyDescent="0.25">
      <c r="A32" t="s">
        <v>22</v>
      </c>
    </row>
    <row r="33" spans="1:2" x14ac:dyDescent="0.25">
      <c r="A33" t="s">
        <v>23</v>
      </c>
    </row>
    <row r="34" spans="1:2" x14ac:dyDescent="0.25">
      <c r="A34" s="32" t="s">
        <v>103</v>
      </c>
      <c r="B34" s="24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0C4A-C1A6-4E70-95C4-07E325153CF0}">
  <dimension ref="A2:T32"/>
  <sheetViews>
    <sheetView workbookViewId="0">
      <selection activeCell="L30" sqref="L30"/>
    </sheetView>
  </sheetViews>
  <sheetFormatPr defaultRowHeight="15" x14ac:dyDescent="0.25"/>
  <cols>
    <col min="1" max="1" width="37.28515625" customWidth="1"/>
    <col min="2" max="2" width="10.140625" customWidth="1"/>
    <col min="3" max="3" width="11.2851562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60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69</v>
      </c>
      <c r="H6" s="20" t="s">
        <v>70</v>
      </c>
      <c r="I6" s="20" t="s">
        <v>71</v>
      </c>
      <c r="J6" s="20" t="s">
        <v>72</v>
      </c>
      <c r="K6" s="20" t="s">
        <v>51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>
        <v>45449</v>
      </c>
      <c r="D7" s="2">
        <v>8</v>
      </c>
      <c r="E7" s="2">
        <v>998</v>
      </c>
      <c r="F7" s="2" t="s">
        <v>101</v>
      </c>
      <c r="G7" s="2">
        <v>871</v>
      </c>
      <c r="H7" s="2">
        <v>0</v>
      </c>
      <c r="I7" s="2">
        <v>0</v>
      </c>
      <c r="J7" s="2">
        <v>382</v>
      </c>
      <c r="K7" s="2">
        <v>0</v>
      </c>
      <c r="L7" s="2">
        <f t="shared" ref="L7:L23" si="0">G7+H7+I7+J7+K7</f>
        <v>1253</v>
      </c>
      <c r="M7" s="43">
        <f>L7/((D7/3.281)*E7)</f>
        <v>0.51491645791583174</v>
      </c>
      <c r="N7" s="2">
        <v>928</v>
      </c>
      <c r="O7" s="43">
        <f t="shared" ref="O7:O22" si="1">N7/((D7/3.281)*E7)</f>
        <v>0.38135871743486977</v>
      </c>
      <c r="P7" s="2">
        <v>658</v>
      </c>
      <c r="Q7" s="2">
        <v>335</v>
      </c>
      <c r="R7" s="2">
        <v>392</v>
      </c>
      <c r="S7" s="2">
        <v>526</v>
      </c>
      <c r="T7" s="6">
        <v>0</v>
      </c>
    </row>
    <row r="8" spans="1:20" x14ac:dyDescent="0.25">
      <c r="A8" s="28" t="s">
        <v>124</v>
      </c>
      <c r="B8" s="30" t="s">
        <v>26</v>
      </c>
      <c r="C8" s="35">
        <v>45449</v>
      </c>
      <c r="D8" s="2">
        <v>8</v>
      </c>
      <c r="E8" s="2">
        <v>458</v>
      </c>
      <c r="F8" s="2" t="s">
        <v>101</v>
      </c>
      <c r="G8" s="2">
        <v>205</v>
      </c>
      <c r="H8" s="2">
        <v>0</v>
      </c>
      <c r="I8" s="2">
        <v>0</v>
      </c>
      <c r="J8" s="2">
        <v>175</v>
      </c>
      <c r="K8" s="2">
        <v>0</v>
      </c>
      <c r="L8" s="2">
        <f t="shared" si="0"/>
        <v>380</v>
      </c>
      <c r="M8" s="43">
        <f t="shared" ref="M8:M22" si="2">L8/((D8/3.281)*E8)</f>
        <v>0.34027838427947599</v>
      </c>
      <c r="N8" s="2">
        <v>86</v>
      </c>
      <c r="O8" s="43">
        <f t="shared" si="1"/>
        <v>7.7010371179039305E-2</v>
      </c>
      <c r="P8" s="2">
        <v>14</v>
      </c>
      <c r="Q8" s="2">
        <v>170</v>
      </c>
      <c r="R8" s="2">
        <v>164</v>
      </c>
      <c r="S8" s="2">
        <v>46</v>
      </c>
      <c r="T8" s="6">
        <v>0</v>
      </c>
    </row>
    <row r="9" spans="1:20" x14ac:dyDescent="0.25">
      <c r="A9" s="28" t="s">
        <v>126</v>
      </c>
      <c r="B9" s="30" t="s">
        <v>25</v>
      </c>
      <c r="C9" s="35" t="s">
        <v>151</v>
      </c>
      <c r="D9" s="2">
        <v>8</v>
      </c>
      <c r="E9" s="2">
        <v>3204</v>
      </c>
      <c r="F9" s="2" t="s">
        <v>102</v>
      </c>
      <c r="G9" s="2">
        <f>89+2+93+8+66+157+0</f>
        <v>415</v>
      </c>
      <c r="H9" s="2">
        <f>1+1+6+1</f>
        <v>9</v>
      </c>
      <c r="I9" s="2">
        <v>0</v>
      </c>
      <c r="J9" s="2">
        <f>6+7</f>
        <v>13</v>
      </c>
      <c r="K9" s="2">
        <v>0</v>
      </c>
      <c r="L9" s="2">
        <f t="shared" si="0"/>
        <v>437</v>
      </c>
      <c r="M9" s="43">
        <f t="shared" si="2"/>
        <v>5.5937773096129843E-2</v>
      </c>
      <c r="N9" s="2">
        <f>364+275+85+181+264+277</f>
        <v>1446</v>
      </c>
      <c r="O9" s="43">
        <f t="shared" si="1"/>
        <v>0.18509386704119851</v>
      </c>
      <c r="P9" s="31">
        <f>2420+84+1104+899+2341+97+12284</f>
        <v>19229</v>
      </c>
      <c r="Q9" s="2">
        <f>6+7</f>
        <v>13</v>
      </c>
      <c r="R9" s="2">
        <f>30+13+1+31+10</f>
        <v>85</v>
      </c>
      <c r="S9" s="2">
        <f>53+2+80+7+35+129</f>
        <v>306</v>
      </c>
      <c r="T9" s="6">
        <f>7+7+19</f>
        <v>33</v>
      </c>
    </row>
    <row r="10" spans="1:20" x14ac:dyDescent="0.25">
      <c r="A10" s="28" t="s">
        <v>123</v>
      </c>
      <c r="B10" s="30" t="s">
        <v>26</v>
      </c>
      <c r="C10" s="35">
        <v>45460</v>
      </c>
      <c r="D10" s="2">
        <v>6</v>
      </c>
      <c r="E10" s="2">
        <v>221</v>
      </c>
      <c r="F10" s="2" t="s">
        <v>102</v>
      </c>
      <c r="G10" s="2">
        <v>27</v>
      </c>
      <c r="H10" s="2">
        <v>1</v>
      </c>
      <c r="I10" s="2">
        <v>0</v>
      </c>
      <c r="J10" s="2">
        <v>0</v>
      </c>
      <c r="K10" s="2">
        <v>0</v>
      </c>
      <c r="L10" s="2">
        <f t="shared" si="0"/>
        <v>28</v>
      </c>
      <c r="M10" s="43">
        <f t="shared" si="2"/>
        <v>6.9282051282051282E-2</v>
      </c>
      <c r="N10" s="2">
        <v>27</v>
      </c>
      <c r="O10" s="43">
        <f t="shared" si="1"/>
        <v>6.6807692307692304E-2</v>
      </c>
      <c r="P10" s="2">
        <v>3968</v>
      </c>
      <c r="Q10" s="2">
        <v>0</v>
      </c>
      <c r="R10" s="2">
        <v>5</v>
      </c>
      <c r="S10" s="2">
        <v>22</v>
      </c>
      <c r="T10" s="6">
        <v>1</v>
      </c>
    </row>
    <row r="11" spans="1:20" x14ac:dyDescent="0.25">
      <c r="A11" s="28" t="s">
        <v>122</v>
      </c>
      <c r="B11" s="30" t="s">
        <v>26</v>
      </c>
      <c r="C11" s="35">
        <v>45461</v>
      </c>
      <c r="D11" s="2">
        <v>9</v>
      </c>
      <c r="E11" s="2">
        <v>301</v>
      </c>
      <c r="F11" s="2" t="s">
        <v>102</v>
      </c>
      <c r="G11" s="2">
        <v>126</v>
      </c>
      <c r="H11" s="2">
        <v>0</v>
      </c>
      <c r="I11" s="2">
        <v>0</v>
      </c>
      <c r="J11" s="2">
        <v>22</v>
      </c>
      <c r="K11" s="2">
        <v>0</v>
      </c>
      <c r="L11" s="2">
        <f t="shared" si="0"/>
        <v>148</v>
      </c>
      <c r="M11" s="43">
        <f t="shared" si="2"/>
        <v>0.179249907715024</v>
      </c>
      <c r="N11" s="2">
        <v>224</v>
      </c>
      <c r="O11" s="43">
        <f t="shared" si="1"/>
        <v>0.27129715762273898</v>
      </c>
      <c r="P11" s="2">
        <v>14</v>
      </c>
      <c r="Q11" s="2">
        <v>22</v>
      </c>
      <c r="R11" s="2">
        <v>83</v>
      </c>
      <c r="S11" s="2">
        <v>42</v>
      </c>
      <c r="T11" s="6">
        <v>1</v>
      </c>
    </row>
    <row r="12" spans="1:20" x14ac:dyDescent="0.25">
      <c r="A12" s="28" t="s">
        <v>121</v>
      </c>
      <c r="B12" s="30" t="s">
        <v>26</v>
      </c>
      <c r="C12" s="35" t="s">
        <v>51</v>
      </c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43"/>
      <c r="N12" s="2"/>
      <c r="O12" s="43"/>
      <c r="P12" s="2"/>
      <c r="Q12" s="2"/>
      <c r="R12" s="2"/>
      <c r="S12" s="2"/>
      <c r="T12" s="6"/>
    </row>
    <row r="13" spans="1:20" x14ac:dyDescent="0.25">
      <c r="A13" s="28" t="s">
        <v>120</v>
      </c>
      <c r="B13" s="30" t="s">
        <v>25</v>
      </c>
      <c r="C13" s="35">
        <v>45461</v>
      </c>
      <c r="D13" s="2">
        <v>9</v>
      </c>
      <c r="E13" s="2">
        <v>2634</v>
      </c>
      <c r="F13" s="2" t="s">
        <v>102</v>
      </c>
      <c r="G13" s="2">
        <v>120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120</v>
      </c>
      <c r="M13" s="43">
        <f t="shared" si="2"/>
        <v>1.6608453556061758E-2</v>
      </c>
      <c r="N13" s="2">
        <f>4+205+6+1</f>
        <v>216</v>
      </c>
      <c r="O13" s="43">
        <f t="shared" si="1"/>
        <v>2.9895216400911161E-2</v>
      </c>
      <c r="P13" s="2">
        <f>98+7+35+10</f>
        <v>150</v>
      </c>
      <c r="Q13" s="2">
        <v>0</v>
      </c>
      <c r="R13" s="2">
        <v>41</v>
      </c>
      <c r="S13" s="2">
        <v>63</v>
      </c>
      <c r="T13" s="6">
        <v>16</v>
      </c>
    </row>
    <row r="14" spans="1:20" x14ac:dyDescent="0.25">
      <c r="A14" s="28" t="s">
        <v>119</v>
      </c>
      <c r="B14" s="30" t="s">
        <v>25</v>
      </c>
      <c r="C14" s="35" t="s">
        <v>51</v>
      </c>
      <c r="D14" s="2"/>
      <c r="E14" s="2">
        <v>838</v>
      </c>
      <c r="F14" s="2"/>
      <c r="G14" s="2"/>
      <c r="H14" s="2"/>
      <c r="I14" s="2"/>
      <c r="J14" s="2"/>
      <c r="K14" s="2"/>
      <c r="L14" s="2">
        <f t="shared" si="0"/>
        <v>0</v>
      </c>
      <c r="M14" s="43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118</v>
      </c>
      <c r="B15" s="30" t="s">
        <v>25</v>
      </c>
      <c r="C15" s="35" t="s">
        <v>51</v>
      </c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43"/>
      <c r="N15" s="2"/>
      <c r="O15" s="43"/>
      <c r="P15" s="2"/>
      <c r="Q15" s="2"/>
      <c r="R15" s="2"/>
      <c r="S15" s="2"/>
      <c r="T15" s="6"/>
    </row>
    <row r="16" spans="1:20" x14ac:dyDescent="0.25">
      <c r="A16" s="28" t="s">
        <v>28</v>
      </c>
      <c r="B16" s="30" t="s">
        <v>27</v>
      </c>
      <c r="C16" s="35" t="s">
        <v>51</v>
      </c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43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29</v>
      </c>
      <c r="B17" s="30" t="s">
        <v>27</v>
      </c>
      <c r="C17" s="35" t="s">
        <v>51</v>
      </c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43"/>
      <c r="N17" s="2"/>
      <c r="O17" s="43"/>
      <c r="P17" s="31"/>
      <c r="Q17" s="2"/>
      <c r="R17" s="2"/>
      <c r="S17" s="2"/>
      <c r="T17" s="6"/>
    </row>
    <row r="18" spans="1:20" x14ac:dyDescent="0.25">
      <c r="A18" s="28" t="s">
        <v>116</v>
      </c>
      <c r="B18" s="30" t="s">
        <v>25</v>
      </c>
      <c r="C18" s="35">
        <v>45448</v>
      </c>
      <c r="D18" s="2">
        <v>8</v>
      </c>
      <c r="E18" s="2">
        <v>2851</v>
      </c>
      <c r="F18" s="2" t="s">
        <v>101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43">
        <f t="shared" si="2"/>
        <v>0</v>
      </c>
      <c r="N18" s="2">
        <v>0</v>
      </c>
      <c r="O18" s="43">
        <f t="shared" si="1"/>
        <v>0</v>
      </c>
      <c r="P18" s="2">
        <v>24095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25">
      <c r="A19" s="28" t="s">
        <v>117</v>
      </c>
      <c r="B19" s="30" t="s">
        <v>26</v>
      </c>
      <c r="C19" s="35">
        <v>45449</v>
      </c>
      <c r="D19" s="2">
        <v>6</v>
      </c>
      <c r="E19" s="2">
        <v>473</v>
      </c>
      <c r="F19" s="2" t="s">
        <v>101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2"/>
        <v>0</v>
      </c>
      <c r="N19" s="2">
        <v>0</v>
      </c>
      <c r="O19" s="43">
        <f t="shared" si="1"/>
        <v>0</v>
      </c>
      <c r="P19" s="2">
        <v>597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46" t="s">
        <v>146</v>
      </c>
      <c r="B20" s="30" t="s">
        <v>25</v>
      </c>
      <c r="C20" s="35">
        <v>45448</v>
      </c>
      <c r="D20" s="2">
        <v>5</v>
      </c>
      <c r="E20" s="2">
        <v>937</v>
      </c>
      <c r="F20" s="2" t="s">
        <v>101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2"/>
        <v>0</v>
      </c>
      <c r="N20" s="2">
        <v>0</v>
      </c>
      <c r="O20" s="43">
        <f t="shared" si="1"/>
        <v>0</v>
      </c>
      <c r="P20" s="2">
        <f>362+533</f>
        <v>895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46" t="s">
        <v>149</v>
      </c>
      <c r="B21" s="30" t="s">
        <v>154</v>
      </c>
      <c r="C21" s="35">
        <v>45453</v>
      </c>
      <c r="D21" s="2">
        <v>6</v>
      </c>
      <c r="E21" s="2" t="s">
        <v>142</v>
      </c>
      <c r="F21" s="2" t="s">
        <v>102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43" t="e">
        <f t="shared" si="2"/>
        <v>#VALUE!</v>
      </c>
      <c r="N21" s="2">
        <v>0</v>
      </c>
      <c r="O21" s="43" t="e">
        <f t="shared" si="1"/>
        <v>#VALUE!</v>
      </c>
      <c r="P21" s="2">
        <f>309+896+246+259</f>
        <v>1710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25">
      <c r="A22" s="46" t="s">
        <v>144</v>
      </c>
      <c r="B22" s="30" t="s">
        <v>25</v>
      </c>
      <c r="C22" s="35">
        <v>45454</v>
      </c>
      <c r="D22" s="2">
        <v>7</v>
      </c>
      <c r="E22" s="2">
        <f>939+498+267</f>
        <v>1704</v>
      </c>
      <c r="F22" s="2" t="s">
        <v>101</v>
      </c>
      <c r="G22" s="2">
        <v>2</v>
      </c>
      <c r="H22" s="2">
        <v>0</v>
      </c>
      <c r="I22" s="2">
        <v>0</v>
      </c>
      <c r="J22" s="2">
        <v>0</v>
      </c>
      <c r="K22" s="2">
        <v>0</v>
      </c>
      <c r="L22" s="2">
        <f t="shared" si="0"/>
        <v>2</v>
      </c>
      <c r="M22" s="43">
        <f t="shared" si="2"/>
        <v>5.501341381623072E-4</v>
      </c>
      <c r="N22" s="2">
        <v>59</v>
      </c>
      <c r="O22" s="43">
        <f t="shared" si="1"/>
        <v>1.6228957075788062E-2</v>
      </c>
      <c r="P22" s="2">
        <f>1040+196+313</f>
        <v>1549</v>
      </c>
      <c r="Q22" s="2">
        <v>0</v>
      </c>
      <c r="R22" s="2">
        <v>0</v>
      </c>
      <c r="S22" s="2">
        <v>2</v>
      </c>
      <c r="T22" s="6">
        <v>0</v>
      </c>
    </row>
    <row r="23" spans="1:20" x14ac:dyDescent="0.25">
      <c r="A23" s="14" t="s">
        <v>68</v>
      </c>
      <c r="B23" s="25"/>
      <c r="C23" s="15"/>
      <c r="D23" s="16"/>
      <c r="E23" s="16"/>
      <c r="F23" s="16"/>
      <c r="G23" s="17">
        <f>SUM(G7:G22)</f>
        <v>1766</v>
      </c>
      <c r="H23" s="17">
        <f>SUM(H7:H22)</f>
        <v>10</v>
      </c>
      <c r="I23" s="17">
        <f>SUM(I7:I22)</f>
        <v>0</v>
      </c>
      <c r="J23" s="17">
        <f>SUM(J7:J22)</f>
        <v>592</v>
      </c>
      <c r="K23" s="17">
        <f>SUM(K7:K22)</f>
        <v>0</v>
      </c>
      <c r="L23" s="17">
        <f t="shared" si="0"/>
        <v>2368</v>
      </c>
      <c r="M23" s="16"/>
      <c r="N23" s="17">
        <f>SUM(N7:N22)</f>
        <v>2986</v>
      </c>
      <c r="O23" s="17"/>
      <c r="P23" s="33">
        <f>SUM(P7:P22)</f>
        <v>52879</v>
      </c>
      <c r="Q23" s="17">
        <f>SUM(Q7:Q22)</f>
        <v>540</v>
      </c>
      <c r="R23" s="17">
        <f>SUM(R7:R22)</f>
        <v>770</v>
      </c>
      <c r="S23" s="17">
        <f>SUM(S7:S22)</f>
        <v>1007</v>
      </c>
      <c r="T23" s="22">
        <f>SUM(T7:T22)</f>
        <v>51</v>
      </c>
    </row>
    <row r="26" spans="1:20" x14ac:dyDescent="0.25">
      <c r="A26" t="s">
        <v>13</v>
      </c>
    </row>
    <row r="28" spans="1:20" x14ac:dyDescent="0.25">
      <c r="A28" t="s">
        <v>12</v>
      </c>
    </row>
    <row r="29" spans="1:20" x14ac:dyDescent="0.25">
      <c r="A29" t="s">
        <v>30</v>
      </c>
    </row>
    <row r="30" spans="1:20" x14ac:dyDescent="0.25">
      <c r="A30" t="s">
        <v>22</v>
      </c>
    </row>
    <row r="31" spans="1:20" x14ac:dyDescent="0.25">
      <c r="A31" t="s">
        <v>23</v>
      </c>
    </row>
    <row r="32" spans="1:20" x14ac:dyDescent="0.25">
      <c r="A32" s="32" t="s">
        <v>103</v>
      </c>
      <c r="B32" s="24"/>
    </row>
  </sheetData>
  <pageMargins left="0.7" right="0.7" top="0.75" bottom="0.75" header="0.3" footer="0.3"/>
  <ignoredErrors>
    <ignoredError sqref="M21 O21" evalErro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D258-8C58-45A8-B308-02A809C3CC32}">
  <dimension ref="A2:T33"/>
  <sheetViews>
    <sheetView workbookViewId="0">
      <selection activeCell="M30" sqref="M30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3" spans="1:20" x14ac:dyDescent="0.25">
      <c r="B3" s="34" t="s">
        <v>152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59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74</v>
      </c>
      <c r="H6" s="20" t="s">
        <v>75</v>
      </c>
      <c r="I6" s="20" t="s">
        <v>76</v>
      </c>
      <c r="J6" s="20" t="s">
        <v>77</v>
      </c>
      <c r="K6" s="20" t="s">
        <v>78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/>
      <c r="D7" s="2"/>
      <c r="E7" s="2">
        <v>998</v>
      </c>
      <c r="F7" s="2"/>
      <c r="G7" s="2"/>
      <c r="H7" s="2"/>
      <c r="I7" s="2"/>
      <c r="J7" s="2"/>
      <c r="K7" s="2"/>
      <c r="L7" s="2">
        <v>0</v>
      </c>
      <c r="M7" s="43"/>
      <c r="N7" s="2"/>
      <c r="O7" s="43"/>
      <c r="P7" s="2"/>
      <c r="Q7" s="2"/>
      <c r="R7" s="2"/>
      <c r="S7" s="2"/>
      <c r="T7" s="6"/>
    </row>
    <row r="8" spans="1:20" x14ac:dyDescent="0.25">
      <c r="A8" s="28" t="s">
        <v>141</v>
      </c>
      <c r="B8" s="30" t="s">
        <v>25</v>
      </c>
      <c r="C8" s="35"/>
      <c r="D8" s="2"/>
      <c r="E8" s="2">
        <v>793</v>
      </c>
      <c r="F8" s="2"/>
      <c r="G8" s="2"/>
      <c r="H8" s="2"/>
      <c r="I8" s="2"/>
      <c r="J8" s="2"/>
      <c r="K8" s="2"/>
      <c r="L8" s="2">
        <v>0</v>
      </c>
      <c r="M8" s="43"/>
      <c r="N8" s="2"/>
      <c r="O8" s="43"/>
      <c r="P8" s="2"/>
      <c r="Q8" s="2"/>
      <c r="R8" s="2"/>
      <c r="S8" s="2"/>
      <c r="T8" s="6"/>
    </row>
    <row r="9" spans="1:20" x14ac:dyDescent="0.25">
      <c r="A9" s="28" t="s">
        <v>124</v>
      </c>
      <c r="B9" s="30" t="s">
        <v>26</v>
      </c>
      <c r="C9" s="35"/>
      <c r="D9" s="2"/>
      <c r="E9" s="2">
        <v>458</v>
      </c>
      <c r="F9" s="2"/>
      <c r="G9" s="2"/>
      <c r="H9" s="2"/>
      <c r="I9" s="2"/>
      <c r="J9" s="2"/>
      <c r="K9" s="2"/>
      <c r="L9" s="2">
        <v>0</v>
      </c>
      <c r="M9" s="43"/>
      <c r="N9" s="2"/>
      <c r="O9" s="43"/>
      <c r="P9" s="2"/>
      <c r="Q9" s="2"/>
      <c r="R9" s="2"/>
      <c r="S9" s="2"/>
      <c r="T9" s="6"/>
    </row>
    <row r="10" spans="1:20" x14ac:dyDescent="0.25">
      <c r="A10" s="28" t="s">
        <v>126</v>
      </c>
      <c r="B10" s="30" t="s">
        <v>25</v>
      </c>
      <c r="C10" s="35"/>
      <c r="D10" s="2"/>
      <c r="E10" s="2">
        <v>3204</v>
      </c>
      <c r="F10" s="2"/>
      <c r="G10" s="2"/>
      <c r="H10" s="2"/>
      <c r="I10" s="2"/>
      <c r="J10" s="2"/>
      <c r="K10" s="2"/>
      <c r="L10" s="2">
        <v>0</v>
      </c>
      <c r="M10" s="43"/>
      <c r="N10" s="2"/>
      <c r="O10" s="43"/>
      <c r="P10" s="2"/>
      <c r="Q10" s="2"/>
      <c r="R10" s="2"/>
      <c r="S10" s="2"/>
      <c r="T10" s="6"/>
    </row>
    <row r="11" spans="1:20" x14ac:dyDescent="0.25">
      <c r="A11" s="28" t="s">
        <v>123</v>
      </c>
      <c r="B11" s="30" t="s">
        <v>26</v>
      </c>
      <c r="C11" s="35"/>
      <c r="D11" s="2"/>
      <c r="E11" s="2">
        <v>221</v>
      </c>
      <c r="F11" s="2"/>
      <c r="G11" s="2"/>
      <c r="H11" s="2"/>
      <c r="I11" s="2"/>
      <c r="J11" s="2"/>
      <c r="K11" s="2"/>
      <c r="L11" s="2">
        <v>0</v>
      </c>
      <c r="M11" s="43"/>
      <c r="N11" s="2"/>
      <c r="O11" s="43"/>
      <c r="P11" s="2"/>
      <c r="Q11" s="2"/>
      <c r="R11" s="2"/>
      <c r="S11" s="2"/>
      <c r="T11" s="6"/>
    </row>
    <row r="12" spans="1:20" x14ac:dyDescent="0.25">
      <c r="A12" s="28" t="s">
        <v>122</v>
      </c>
      <c r="B12" s="30" t="s">
        <v>26</v>
      </c>
      <c r="C12" s="35"/>
      <c r="D12" s="2"/>
      <c r="E12" s="2">
        <v>301</v>
      </c>
      <c r="F12" s="2"/>
      <c r="G12" s="2"/>
      <c r="H12" s="2"/>
      <c r="I12" s="2"/>
      <c r="J12" s="2"/>
      <c r="K12" s="2"/>
      <c r="L12" s="2">
        <v>0</v>
      </c>
      <c r="M12" s="43"/>
      <c r="N12" s="2"/>
      <c r="O12" s="43"/>
      <c r="P12" s="2"/>
      <c r="Q12" s="2"/>
      <c r="R12" s="2"/>
      <c r="S12" s="2"/>
      <c r="T12" s="6"/>
    </row>
    <row r="13" spans="1:20" x14ac:dyDescent="0.25">
      <c r="A13" s="28" t="s">
        <v>121</v>
      </c>
      <c r="B13" s="30" t="s">
        <v>26</v>
      </c>
      <c r="C13" s="35"/>
      <c r="D13" s="2"/>
      <c r="E13" s="2">
        <v>291</v>
      </c>
      <c r="F13" s="2"/>
      <c r="G13" s="2"/>
      <c r="H13" s="2"/>
      <c r="I13" s="2"/>
      <c r="J13" s="2"/>
      <c r="K13" s="2"/>
      <c r="L13" s="2">
        <v>0</v>
      </c>
      <c r="M13" s="43"/>
      <c r="N13" s="2"/>
      <c r="O13" s="43"/>
      <c r="P13" s="2"/>
      <c r="Q13" s="2"/>
      <c r="R13" s="2"/>
      <c r="S13" s="2"/>
      <c r="T13" s="6"/>
    </row>
    <row r="14" spans="1:20" s="42" customFormat="1" x14ac:dyDescent="0.25">
      <c r="A14" s="28" t="s">
        <v>120</v>
      </c>
      <c r="B14" s="30" t="s">
        <v>25</v>
      </c>
      <c r="C14" s="39"/>
      <c r="D14" s="40"/>
      <c r="E14" s="40">
        <v>2634</v>
      </c>
      <c r="F14" s="40"/>
      <c r="G14" s="40"/>
      <c r="H14" s="40"/>
      <c r="I14" s="40"/>
      <c r="J14" s="40"/>
      <c r="K14" s="40"/>
      <c r="L14" s="2">
        <v>0</v>
      </c>
      <c r="M14" s="43"/>
      <c r="N14" s="40"/>
      <c r="O14" s="43"/>
      <c r="P14" s="40"/>
      <c r="Q14" s="40"/>
      <c r="R14" s="40"/>
      <c r="S14" s="40"/>
      <c r="T14" s="41"/>
    </row>
    <row r="15" spans="1:20" x14ac:dyDescent="0.25">
      <c r="A15" s="28" t="s">
        <v>119</v>
      </c>
      <c r="B15" s="30" t="s">
        <v>25</v>
      </c>
      <c r="C15" s="35"/>
      <c r="D15" s="2"/>
      <c r="E15" s="2">
        <v>838</v>
      </c>
      <c r="F15" s="2"/>
      <c r="G15" s="2"/>
      <c r="H15" s="2"/>
      <c r="I15" s="2"/>
      <c r="J15" s="2"/>
      <c r="K15" s="2"/>
      <c r="L15" s="2">
        <v>0</v>
      </c>
      <c r="M15" s="43"/>
      <c r="N15" s="2"/>
      <c r="O15" s="43"/>
      <c r="P15" s="2"/>
      <c r="Q15" s="2"/>
      <c r="R15" s="2"/>
      <c r="S15" s="2"/>
      <c r="T15" s="6"/>
    </row>
    <row r="16" spans="1:20" x14ac:dyDescent="0.25">
      <c r="A16" s="28" t="s">
        <v>118</v>
      </c>
      <c r="B16" s="30" t="s">
        <v>25</v>
      </c>
      <c r="C16" s="35"/>
      <c r="D16" s="2"/>
      <c r="E16" s="2">
        <v>654</v>
      </c>
      <c r="F16" s="2"/>
      <c r="G16" s="2"/>
      <c r="H16" s="2"/>
      <c r="I16" s="2"/>
      <c r="J16" s="2"/>
      <c r="K16" s="2"/>
      <c r="L16" s="2">
        <v>0</v>
      </c>
      <c r="M16" s="43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28</v>
      </c>
      <c r="B17" s="30" t="s">
        <v>27</v>
      </c>
      <c r="C17" s="35"/>
      <c r="D17" s="2"/>
      <c r="E17" s="2">
        <v>834</v>
      </c>
      <c r="F17" s="2"/>
      <c r="G17" s="2"/>
      <c r="H17" s="2"/>
      <c r="I17" s="2"/>
      <c r="J17" s="2"/>
      <c r="K17" s="2"/>
      <c r="L17" s="2">
        <v>0</v>
      </c>
      <c r="M17" s="43"/>
      <c r="N17" s="2"/>
      <c r="O17" s="43"/>
      <c r="P17" s="2"/>
      <c r="Q17" s="2"/>
      <c r="R17" s="2"/>
      <c r="S17" s="2"/>
      <c r="T17" s="6"/>
    </row>
    <row r="18" spans="1:20" x14ac:dyDescent="0.25">
      <c r="A18" s="28" t="s">
        <v>29</v>
      </c>
      <c r="B18" s="30" t="s">
        <v>27</v>
      </c>
      <c r="C18" s="35"/>
      <c r="D18" s="2"/>
      <c r="E18" s="2">
        <v>659</v>
      </c>
      <c r="F18" s="2"/>
      <c r="G18" s="2"/>
      <c r="H18" s="2"/>
      <c r="I18" s="2"/>
      <c r="J18" s="2"/>
      <c r="K18" s="2"/>
      <c r="L18" s="2">
        <v>0</v>
      </c>
      <c r="M18" s="43"/>
      <c r="N18" s="2"/>
      <c r="O18" s="43"/>
      <c r="P18" s="31"/>
      <c r="Q18" s="2"/>
      <c r="R18" s="2"/>
      <c r="S18" s="2"/>
      <c r="T18" s="6"/>
    </row>
    <row r="19" spans="1:20" x14ac:dyDescent="0.25">
      <c r="A19" s="28" t="s">
        <v>116</v>
      </c>
      <c r="B19" s="30" t="s">
        <v>25</v>
      </c>
      <c r="C19" s="35"/>
      <c r="D19" s="2"/>
      <c r="E19" s="2">
        <v>2851</v>
      </c>
      <c r="F19" s="2"/>
      <c r="G19" s="2"/>
      <c r="H19" s="2"/>
      <c r="I19" s="2"/>
      <c r="J19" s="2"/>
      <c r="K19" s="2"/>
      <c r="L19" s="2">
        <v>0</v>
      </c>
      <c r="M19" s="43"/>
      <c r="N19" s="2"/>
      <c r="O19" s="43"/>
      <c r="P19" s="2"/>
      <c r="Q19" s="2"/>
      <c r="R19" s="2"/>
      <c r="S19" s="2"/>
      <c r="T19" s="6"/>
    </row>
    <row r="20" spans="1:20" x14ac:dyDescent="0.25">
      <c r="A20" s="28" t="s">
        <v>138</v>
      </c>
      <c r="B20" s="30" t="s">
        <v>25</v>
      </c>
      <c r="C20" s="35"/>
      <c r="D20" s="2"/>
      <c r="E20" s="2">
        <v>1623</v>
      </c>
      <c r="F20" s="2"/>
      <c r="G20" s="2"/>
      <c r="H20" s="2"/>
      <c r="I20" s="2"/>
      <c r="J20" s="2"/>
      <c r="K20" s="2"/>
      <c r="L20" s="2">
        <v>0</v>
      </c>
      <c r="M20" s="43"/>
      <c r="N20" s="2"/>
      <c r="O20" s="43"/>
      <c r="P20" s="2"/>
      <c r="Q20" s="2"/>
      <c r="R20" s="2"/>
      <c r="S20" s="2"/>
      <c r="T20" s="6"/>
    </row>
    <row r="21" spans="1:20" x14ac:dyDescent="0.25">
      <c r="A21" s="28" t="s">
        <v>139</v>
      </c>
      <c r="B21" s="30" t="s">
        <v>25</v>
      </c>
      <c r="C21" s="35"/>
      <c r="D21" s="2"/>
      <c r="E21" s="2">
        <v>209</v>
      </c>
      <c r="F21" s="2"/>
      <c r="G21" s="2"/>
      <c r="H21" s="2"/>
      <c r="I21" s="2"/>
      <c r="J21" s="2"/>
      <c r="K21" s="2"/>
      <c r="L21" s="2">
        <v>0</v>
      </c>
      <c r="M21" s="43"/>
      <c r="N21" s="2"/>
      <c r="O21" s="43"/>
      <c r="P21" s="2"/>
      <c r="Q21" s="2"/>
      <c r="R21" s="2"/>
      <c r="S21" s="2"/>
      <c r="T21" s="6"/>
    </row>
    <row r="22" spans="1:20" x14ac:dyDescent="0.25">
      <c r="A22" s="28" t="s">
        <v>140</v>
      </c>
      <c r="B22" s="30" t="s">
        <v>26</v>
      </c>
      <c r="C22" s="35"/>
      <c r="D22" s="2"/>
      <c r="E22" s="2">
        <v>301</v>
      </c>
      <c r="F22" s="2"/>
      <c r="G22" s="2"/>
      <c r="H22" s="2"/>
      <c r="I22" s="2"/>
      <c r="J22" s="2"/>
      <c r="K22" s="2"/>
      <c r="L22" s="2">
        <v>0</v>
      </c>
      <c r="M22" s="43"/>
      <c r="N22" s="2"/>
      <c r="O22" s="43"/>
      <c r="P22" s="2"/>
      <c r="Q22" s="2"/>
      <c r="R22" s="2"/>
      <c r="S22" s="2"/>
      <c r="T22" s="6"/>
    </row>
    <row r="23" spans="1:20" ht="15.75" thickBot="1" x14ac:dyDescent="0.3">
      <c r="A23" s="29" t="s">
        <v>117</v>
      </c>
      <c r="B23" s="30" t="s">
        <v>26</v>
      </c>
      <c r="C23" s="36"/>
      <c r="D23" s="4"/>
      <c r="E23" s="4">
        <v>473</v>
      </c>
      <c r="F23" s="4"/>
      <c r="G23" s="4"/>
      <c r="H23" s="4"/>
      <c r="I23" s="4"/>
      <c r="J23" s="4"/>
      <c r="K23" s="4"/>
      <c r="L23" s="2">
        <v>0</v>
      </c>
      <c r="M23" s="43"/>
      <c r="N23" s="4"/>
      <c r="O23" s="43"/>
      <c r="P23" s="4"/>
      <c r="Q23" s="4"/>
      <c r="R23" s="4"/>
      <c r="S23" s="4"/>
      <c r="T23" s="7"/>
    </row>
    <row r="24" spans="1:20" x14ac:dyDescent="0.25">
      <c r="A24" s="14" t="s">
        <v>73</v>
      </c>
      <c r="B24" s="25"/>
      <c r="C24" s="15"/>
      <c r="D24" s="16"/>
      <c r="E24" s="16"/>
      <c r="F24" s="16"/>
      <c r="G24" s="17">
        <f>SUM(G7:G23)</f>
        <v>0</v>
      </c>
      <c r="H24" s="17">
        <f>SUM(H7:H23)</f>
        <v>0</v>
      </c>
      <c r="I24" s="17">
        <f>SUM(I7:I23)</f>
        <v>0</v>
      </c>
      <c r="J24" s="17">
        <f>SUM(J7:J23)</f>
        <v>0</v>
      </c>
      <c r="K24" s="17">
        <f>SUM(K7:K23)</f>
        <v>0</v>
      </c>
      <c r="L24" s="17">
        <f t="shared" ref="L24" si="0">G24+H24+I24+J24+K24</f>
        <v>0</v>
      </c>
      <c r="M24" s="16"/>
      <c r="N24" s="17">
        <f>SUM(N7:N23)</f>
        <v>0</v>
      </c>
      <c r="O24" s="17"/>
      <c r="P24" s="33">
        <f>SUM(P7:P23)</f>
        <v>0</v>
      </c>
      <c r="Q24" s="17">
        <f>SUM(Q7:Q23)</f>
        <v>0</v>
      </c>
      <c r="R24" s="17">
        <f>SUM(R7:R23)</f>
        <v>0</v>
      </c>
      <c r="S24" s="17">
        <f>SUM(S7:S23)</f>
        <v>0</v>
      </c>
      <c r="T24" s="22">
        <f>SUM(T7:T23)</f>
        <v>0</v>
      </c>
    </row>
    <row r="27" spans="1:20" x14ac:dyDescent="0.25">
      <c r="A27" t="s">
        <v>13</v>
      </c>
    </row>
    <row r="29" spans="1:20" x14ac:dyDescent="0.25">
      <c r="A29" t="s">
        <v>12</v>
      </c>
    </row>
    <row r="30" spans="1:20" x14ac:dyDescent="0.25">
      <c r="A30" t="s">
        <v>30</v>
      </c>
    </row>
    <row r="31" spans="1:20" x14ac:dyDescent="0.25">
      <c r="A31" t="s">
        <v>22</v>
      </c>
    </row>
    <row r="32" spans="1:20" x14ac:dyDescent="0.25">
      <c r="A32" t="s">
        <v>23</v>
      </c>
    </row>
    <row r="33" spans="1:2" x14ac:dyDescent="0.25">
      <c r="A33" s="32" t="s">
        <v>103</v>
      </c>
      <c r="B33" s="2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96D9-28C3-476B-9E36-C039AF14E7FB}">
  <dimension ref="A2:T37"/>
  <sheetViews>
    <sheetView workbookViewId="0">
      <selection activeCell="G30" sqref="G30"/>
    </sheetView>
  </sheetViews>
  <sheetFormatPr defaultRowHeight="15" x14ac:dyDescent="0.25"/>
  <cols>
    <col min="1" max="1" width="37.28515625" customWidth="1"/>
    <col min="2" max="2" width="10.140625" customWidth="1"/>
    <col min="3" max="3" width="11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59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ht="15" customHeight="1" x14ac:dyDescent="0.25">
      <c r="A6" s="3" t="s">
        <v>5</v>
      </c>
      <c r="B6" s="18"/>
      <c r="C6" s="27"/>
      <c r="D6" s="19"/>
      <c r="E6" s="19"/>
      <c r="F6" s="19"/>
      <c r="G6" s="20" t="s">
        <v>80</v>
      </c>
      <c r="H6" s="20" t="s">
        <v>81</v>
      </c>
      <c r="I6" s="20" t="s">
        <v>82</v>
      </c>
      <c r="J6" s="20" t="s">
        <v>83</v>
      </c>
      <c r="K6" s="20" t="s">
        <v>42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125</v>
      </c>
      <c r="B7" s="30" t="s">
        <v>25</v>
      </c>
      <c r="C7" s="35">
        <v>45523</v>
      </c>
      <c r="D7" s="2">
        <v>6</v>
      </c>
      <c r="E7" s="2">
        <v>998</v>
      </c>
      <c r="F7" s="2" t="s">
        <v>101</v>
      </c>
      <c r="G7" s="2">
        <v>1</v>
      </c>
      <c r="H7" s="2">
        <v>0</v>
      </c>
      <c r="I7" s="2">
        <v>0</v>
      </c>
      <c r="J7" s="2">
        <v>20</v>
      </c>
      <c r="K7" s="2">
        <v>2</v>
      </c>
      <c r="L7" s="2">
        <f t="shared" ref="L7:L27" si="0">G7+H7+I7+J7+K7</f>
        <v>23</v>
      </c>
      <c r="M7" s="43">
        <f>L7/((D7/3.281)*E7)</f>
        <v>1.2602371409485637E-2</v>
      </c>
      <c r="N7" s="2">
        <v>1745</v>
      </c>
      <c r="O7" s="43">
        <f t="shared" ref="O7:O24" si="1">N7/((D7/3.281)*E7)</f>
        <v>0.95613643954575822</v>
      </c>
      <c r="P7" s="2">
        <v>39</v>
      </c>
      <c r="Q7" s="2">
        <v>2</v>
      </c>
      <c r="R7" s="2">
        <v>20</v>
      </c>
      <c r="S7" s="2">
        <v>1</v>
      </c>
      <c r="T7" s="6">
        <v>0</v>
      </c>
    </row>
    <row r="8" spans="1:20" x14ac:dyDescent="0.25">
      <c r="A8" s="28" t="s">
        <v>141</v>
      </c>
      <c r="B8" s="30" t="s">
        <v>27</v>
      </c>
      <c r="C8" s="35">
        <v>45519</v>
      </c>
      <c r="D8" s="2">
        <v>8</v>
      </c>
      <c r="E8" s="2">
        <v>793</v>
      </c>
      <c r="F8" s="2" t="s">
        <v>101</v>
      </c>
      <c r="G8" s="2">
        <v>155</v>
      </c>
      <c r="H8" s="2">
        <v>0</v>
      </c>
      <c r="I8" s="2">
        <v>0</v>
      </c>
      <c r="J8" s="2">
        <v>5</v>
      </c>
      <c r="K8" s="2">
        <v>2</v>
      </c>
      <c r="L8" s="2">
        <v>162</v>
      </c>
      <c r="M8" s="43">
        <f>L8/((D8/3.281)*E8)</f>
        <v>8.3783417402269869E-2</v>
      </c>
      <c r="N8" s="2">
        <v>3429</v>
      </c>
      <c r="O8" s="43">
        <f t="shared" si="1"/>
        <v>1.7734156683480455</v>
      </c>
      <c r="P8" s="2">
        <v>20</v>
      </c>
      <c r="Q8" s="2">
        <v>2</v>
      </c>
      <c r="R8" s="2">
        <v>4</v>
      </c>
      <c r="S8" s="2">
        <v>156</v>
      </c>
      <c r="T8" s="6">
        <v>0</v>
      </c>
    </row>
    <row r="9" spans="1:20" x14ac:dyDescent="0.25">
      <c r="A9" s="28" t="s">
        <v>139</v>
      </c>
      <c r="B9" s="30" t="s">
        <v>25</v>
      </c>
      <c r="C9" s="35">
        <v>45519</v>
      </c>
      <c r="D9" s="2">
        <v>7</v>
      </c>
      <c r="E9" s="2">
        <v>290</v>
      </c>
      <c r="F9" s="2" t="s">
        <v>101</v>
      </c>
      <c r="G9" s="2">
        <v>9</v>
      </c>
      <c r="H9" s="2">
        <v>0</v>
      </c>
      <c r="I9" s="2">
        <v>0</v>
      </c>
      <c r="J9" s="2">
        <v>4</v>
      </c>
      <c r="K9" s="2">
        <v>2</v>
      </c>
      <c r="L9" s="2">
        <v>15</v>
      </c>
      <c r="M9" s="43">
        <f>L9/((D9/3.281)*E9)</f>
        <v>2.4243842364532024E-2</v>
      </c>
      <c r="N9" s="2">
        <v>1680</v>
      </c>
      <c r="O9" s="43">
        <f t="shared" si="1"/>
        <v>2.7153103448275866</v>
      </c>
      <c r="P9" s="2">
        <v>1</v>
      </c>
      <c r="Q9" s="2">
        <v>2</v>
      </c>
      <c r="R9" s="2">
        <v>1</v>
      </c>
      <c r="S9" s="2">
        <v>12</v>
      </c>
      <c r="T9" s="6">
        <v>0</v>
      </c>
    </row>
    <row r="10" spans="1:20" x14ac:dyDescent="0.25">
      <c r="A10" s="28" t="s">
        <v>124</v>
      </c>
      <c r="B10" s="30" t="s">
        <v>26</v>
      </c>
      <c r="C10" s="35">
        <v>45519</v>
      </c>
      <c r="D10" s="2">
        <v>7</v>
      </c>
      <c r="E10" s="2">
        <v>458</v>
      </c>
      <c r="F10" s="2" t="s">
        <v>101</v>
      </c>
      <c r="G10" s="2">
        <v>15</v>
      </c>
      <c r="H10" s="2">
        <v>0</v>
      </c>
      <c r="I10" s="2">
        <v>0</v>
      </c>
      <c r="J10" s="2">
        <v>6</v>
      </c>
      <c r="K10" s="2">
        <v>0</v>
      </c>
      <c r="L10" s="2">
        <f t="shared" si="0"/>
        <v>21</v>
      </c>
      <c r="M10" s="43">
        <f>L10/((D10/3.281)*E10)</f>
        <v>2.1491266375545853E-2</v>
      </c>
      <c r="N10" s="2">
        <v>2025</v>
      </c>
      <c r="O10" s="43">
        <f t="shared" si="1"/>
        <v>2.0723721147847787</v>
      </c>
      <c r="P10" s="2">
        <v>8</v>
      </c>
      <c r="Q10" s="2">
        <v>0</v>
      </c>
      <c r="R10" s="2">
        <v>6</v>
      </c>
      <c r="S10" s="2">
        <v>14</v>
      </c>
      <c r="T10" s="6">
        <v>1</v>
      </c>
    </row>
    <row r="11" spans="1:20" x14ac:dyDescent="0.25">
      <c r="A11" s="28" t="s">
        <v>126</v>
      </c>
      <c r="B11" s="30" t="s">
        <v>25</v>
      </c>
      <c r="C11" s="35" t="s">
        <v>150</v>
      </c>
      <c r="D11" s="2">
        <v>9</v>
      </c>
      <c r="E11" s="49">
        <v>1190</v>
      </c>
      <c r="F11" s="2" t="s">
        <v>102</v>
      </c>
      <c r="G11" s="2">
        <f>5+19</f>
        <v>24</v>
      </c>
      <c r="H11" s="2">
        <v>0</v>
      </c>
      <c r="I11" s="2">
        <v>0</v>
      </c>
      <c r="J11" s="2">
        <v>9</v>
      </c>
      <c r="K11" s="2">
        <v>0</v>
      </c>
      <c r="L11" s="2">
        <f t="shared" si="0"/>
        <v>33</v>
      </c>
      <c r="M11" s="43">
        <f t="shared" ref="M11:M26" si="2">L11/((D11/3.281)*E11)</f>
        <v>1.0109523809523808E-2</v>
      </c>
      <c r="N11" s="2">
        <f>789+188+123</f>
        <v>1100</v>
      </c>
      <c r="O11" s="43">
        <f t="shared" si="1"/>
        <v>0.33698412698412694</v>
      </c>
      <c r="P11" s="31">
        <f>87+90+5+67+1845+84+477+460</f>
        <v>3115</v>
      </c>
      <c r="Q11" s="2">
        <v>0</v>
      </c>
      <c r="R11" s="2">
        <v>9</v>
      </c>
      <c r="S11" s="2">
        <f>5+6+8</f>
        <v>19</v>
      </c>
      <c r="T11" s="6">
        <v>5</v>
      </c>
    </row>
    <row r="12" spans="1:20" x14ac:dyDescent="0.25">
      <c r="A12" s="28" t="s">
        <v>123</v>
      </c>
      <c r="B12" s="30" t="s">
        <v>26</v>
      </c>
      <c r="C12" s="35">
        <v>45512</v>
      </c>
      <c r="D12" s="2">
        <v>9</v>
      </c>
      <c r="E12" s="2">
        <v>221</v>
      </c>
      <c r="F12" s="2" t="s">
        <v>102</v>
      </c>
      <c r="G12" s="2">
        <v>19</v>
      </c>
      <c r="H12" s="2">
        <v>0</v>
      </c>
      <c r="I12" s="2">
        <v>0</v>
      </c>
      <c r="J12" s="2">
        <v>15</v>
      </c>
      <c r="K12" s="2">
        <v>0</v>
      </c>
      <c r="L12" s="2">
        <f t="shared" si="0"/>
        <v>34</v>
      </c>
      <c r="M12" s="43">
        <f t="shared" si="2"/>
        <v>5.6085470085470088E-2</v>
      </c>
      <c r="N12" s="2">
        <v>63</v>
      </c>
      <c r="O12" s="43">
        <f t="shared" si="1"/>
        <v>0.10392307692307692</v>
      </c>
      <c r="P12" s="2">
        <v>4642</v>
      </c>
      <c r="Q12" s="2">
        <v>0</v>
      </c>
      <c r="R12" s="2">
        <v>1</v>
      </c>
      <c r="S12" s="2">
        <v>33</v>
      </c>
      <c r="T12" s="6">
        <v>0</v>
      </c>
    </row>
    <row r="13" spans="1:20" x14ac:dyDescent="0.25">
      <c r="A13" s="28" t="s">
        <v>123</v>
      </c>
      <c r="B13" s="30" t="s">
        <v>26</v>
      </c>
      <c r="C13" s="35">
        <v>45518</v>
      </c>
      <c r="D13" s="2">
        <v>10</v>
      </c>
      <c r="E13" s="2">
        <v>221</v>
      </c>
      <c r="F13" s="2" t="s">
        <v>102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f t="shared" si="0"/>
        <v>1</v>
      </c>
      <c r="M13" s="43">
        <f t="shared" si="2"/>
        <v>1.4846153846153846E-3</v>
      </c>
      <c r="N13" s="2">
        <v>185</v>
      </c>
      <c r="O13" s="43">
        <f t="shared" si="1"/>
        <v>0.27465384615384614</v>
      </c>
      <c r="P13" s="2">
        <v>3</v>
      </c>
      <c r="Q13" s="2">
        <v>1</v>
      </c>
      <c r="R13" s="2">
        <v>0</v>
      </c>
      <c r="S13" s="2">
        <v>0</v>
      </c>
      <c r="T13" s="6">
        <v>0</v>
      </c>
    </row>
    <row r="14" spans="1:20" x14ac:dyDescent="0.25">
      <c r="A14" s="28" t="s">
        <v>122</v>
      </c>
      <c r="B14" s="30" t="s">
        <v>26</v>
      </c>
      <c r="C14" s="35" t="s">
        <v>51</v>
      </c>
      <c r="D14" s="2"/>
      <c r="E14" s="2">
        <v>301</v>
      </c>
      <c r="F14" s="2"/>
      <c r="G14" s="2"/>
      <c r="H14" s="2"/>
      <c r="I14" s="2"/>
      <c r="J14" s="2"/>
      <c r="K14" s="2"/>
      <c r="L14" s="2">
        <f t="shared" si="0"/>
        <v>0</v>
      </c>
      <c r="M14" s="43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121</v>
      </c>
      <c r="B15" s="30" t="s">
        <v>26</v>
      </c>
      <c r="C15" s="35" t="s">
        <v>51</v>
      </c>
      <c r="D15" s="2"/>
      <c r="E15" s="2">
        <v>291</v>
      </c>
      <c r="F15" s="2"/>
      <c r="G15" s="2"/>
      <c r="H15" s="2"/>
      <c r="I15" s="2"/>
      <c r="J15" s="2"/>
      <c r="K15" s="2"/>
      <c r="L15" s="2">
        <f t="shared" si="0"/>
        <v>0</v>
      </c>
      <c r="M15" s="43"/>
      <c r="N15" s="2"/>
      <c r="O15" s="43"/>
      <c r="P15" s="2"/>
      <c r="Q15" s="2"/>
      <c r="R15" s="2"/>
      <c r="S15" s="2"/>
      <c r="T15" s="6"/>
    </row>
    <row r="16" spans="1:20" s="42" customFormat="1" x14ac:dyDescent="0.25">
      <c r="A16" s="28" t="s">
        <v>120</v>
      </c>
      <c r="B16" s="30" t="s">
        <v>25</v>
      </c>
      <c r="C16" s="35" t="s">
        <v>51</v>
      </c>
      <c r="D16" s="40"/>
      <c r="E16" s="40">
        <v>2634</v>
      </c>
      <c r="F16" s="40"/>
      <c r="G16" s="40"/>
      <c r="H16" s="40"/>
      <c r="I16" s="40"/>
      <c r="J16" s="40"/>
      <c r="K16" s="40"/>
      <c r="L16" s="40">
        <f t="shared" si="0"/>
        <v>0</v>
      </c>
      <c r="M16" s="43"/>
      <c r="N16" s="40"/>
      <c r="O16" s="43"/>
      <c r="P16" s="40"/>
      <c r="Q16" s="40"/>
      <c r="R16" s="40"/>
      <c r="S16" s="40"/>
      <c r="T16" s="41"/>
    </row>
    <row r="17" spans="1:20" x14ac:dyDescent="0.25">
      <c r="A17" s="28" t="s">
        <v>119</v>
      </c>
      <c r="B17" s="30" t="s">
        <v>25</v>
      </c>
      <c r="C17" s="35" t="s">
        <v>51</v>
      </c>
      <c r="D17" s="2"/>
      <c r="E17" s="2">
        <v>838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43"/>
      <c r="P17" s="2"/>
      <c r="Q17" s="2"/>
      <c r="R17" s="2"/>
      <c r="S17" s="2"/>
      <c r="T17" s="6"/>
    </row>
    <row r="18" spans="1:20" x14ac:dyDescent="0.25">
      <c r="A18" s="28" t="s">
        <v>118</v>
      </c>
      <c r="B18" s="30" t="s">
        <v>25</v>
      </c>
      <c r="C18" s="35">
        <v>45518</v>
      </c>
      <c r="D18" s="2">
        <v>10</v>
      </c>
      <c r="E18" s="2">
        <v>654</v>
      </c>
      <c r="F18" s="2" t="s">
        <v>101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f t="shared" si="0"/>
        <v>1</v>
      </c>
      <c r="M18" s="43">
        <f t="shared" si="2"/>
        <v>5.0168195718654435E-4</v>
      </c>
      <c r="N18" s="2">
        <v>185</v>
      </c>
      <c r="O18" s="43">
        <f t="shared" si="1"/>
        <v>9.2811162079510692E-2</v>
      </c>
      <c r="P18" s="2">
        <v>3</v>
      </c>
      <c r="Q18" s="2">
        <v>1</v>
      </c>
      <c r="R18" s="2">
        <v>0</v>
      </c>
      <c r="S18" s="2">
        <v>0</v>
      </c>
      <c r="T18" s="6">
        <v>0</v>
      </c>
    </row>
    <row r="19" spans="1:20" x14ac:dyDescent="0.25">
      <c r="A19" s="28" t="s">
        <v>28</v>
      </c>
      <c r="B19" s="30" t="s">
        <v>27</v>
      </c>
      <c r="C19" s="35">
        <v>45518</v>
      </c>
      <c r="D19" s="2">
        <v>10</v>
      </c>
      <c r="E19" s="2">
        <v>834</v>
      </c>
      <c r="F19" s="2" t="s">
        <v>101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2"/>
        <v>0</v>
      </c>
      <c r="N19" s="2">
        <v>68</v>
      </c>
      <c r="O19" s="43">
        <f t="shared" si="1"/>
        <v>2.6751558752997603E-2</v>
      </c>
      <c r="P19" s="2">
        <v>130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28" t="s">
        <v>29</v>
      </c>
      <c r="B20" s="30" t="s">
        <v>27</v>
      </c>
      <c r="C20" s="35">
        <v>45518</v>
      </c>
      <c r="D20" s="2">
        <v>10</v>
      </c>
      <c r="E20" s="2">
        <v>659</v>
      </c>
      <c r="F20" s="2" t="s">
        <v>101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2"/>
        <v>0</v>
      </c>
      <c r="N20" s="2">
        <v>17</v>
      </c>
      <c r="O20" s="43">
        <f t="shared" si="1"/>
        <v>8.4638846737481038E-3</v>
      </c>
      <c r="P20" s="31">
        <v>12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28" t="s">
        <v>116</v>
      </c>
      <c r="B21" s="30" t="s">
        <v>25</v>
      </c>
      <c r="C21" s="35">
        <v>45516</v>
      </c>
      <c r="D21" s="2">
        <v>8</v>
      </c>
      <c r="E21" s="2">
        <v>2851</v>
      </c>
      <c r="F21" s="2" t="s">
        <v>101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43">
        <f t="shared" si="2"/>
        <v>0</v>
      </c>
      <c r="N21" s="2">
        <v>1</v>
      </c>
      <c r="O21" s="43">
        <f t="shared" si="1"/>
        <v>1.438530340231498E-4</v>
      </c>
      <c r="P21" s="2">
        <v>2816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25">
      <c r="A22" s="28" t="s">
        <v>140</v>
      </c>
      <c r="B22" s="30" t="s">
        <v>26</v>
      </c>
      <c r="C22" s="35">
        <v>45518</v>
      </c>
      <c r="D22" s="2">
        <v>8</v>
      </c>
      <c r="E22" s="2">
        <v>301</v>
      </c>
      <c r="F22" s="2" t="s">
        <v>101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43">
        <f t="shared" si="2"/>
        <v>0</v>
      </c>
      <c r="N22" s="2">
        <v>0</v>
      </c>
      <c r="O22" s="43">
        <f t="shared" si="1"/>
        <v>0</v>
      </c>
      <c r="P22" s="2">
        <v>0</v>
      </c>
      <c r="Q22" s="2">
        <v>0</v>
      </c>
      <c r="R22" s="2">
        <v>0</v>
      </c>
      <c r="S22" s="2">
        <v>0</v>
      </c>
      <c r="T22" s="6">
        <v>0</v>
      </c>
    </row>
    <row r="23" spans="1:20" x14ac:dyDescent="0.25">
      <c r="A23" s="28" t="s">
        <v>117</v>
      </c>
      <c r="B23" s="30" t="s">
        <v>26</v>
      </c>
      <c r="C23" s="35">
        <v>45516</v>
      </c>
      <c r="D23" s="2">
        <v>8</v>
      </c>
      <c r="E23" s="2">
        <v>473</v>
      </c>
      <c r="F23" s="2" t="s">
        <v>101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f t="shared" si="0"/>
        <v>0</v>
      </c>
      <c r="M23" s="43">
        <f t="shared" si="2"/>
        <v>0</v>
      </c>
      <c r="N23" s="2">
        <v>0</v>
      </c>
      <c r="O23" s="43">
        <v>0</v>
      </c>
      <c r="P23" s="2">
        <v>170</v>
      </c>
      <c r="Q23" s="2">
        <v>0</v>
      </c>
      <c r="R23" s="2">
        <v>0</v>
      </c>
      <c r="S23" s="2">
        <v>0</v>
      </c>
      <c r="T23" s="6">
        <v>0</v>
      </c>
    </row>
    <row r="24" spans="1:20" x14ac:dyDescent="0.25">
      <c r="A24" s="46" t="s">
        <v>147</v>
      </c>
      <c r="B24" s="30" t="s">
        <v>25</v>
      </c>
      <c r="C24" s="35">
        <v>45516</v>
      </c>
      <c r="D24" s="2">
        <v>8</v>
      </c>
      <c r="E24" s="2">
        <v>937</v>
      </c>
      <c r="F24" s="2" t="s">
        <v>101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0</v>
      </c>
      <c r="M24" s="43">
        <f t="shared" si="2"/>
        <v>0</v>
      </c>
      <c r="N24" s="2">
        <v>2</v>
      </c>
      <c r="O24" s="43">
        <f t="shared" si="1"/>
        <v>8.7540021344717197E-4</v>
      </c>
      <c r="P24" s="2">
        <f>336+1922</f>
        <v>2258</v>
      </c>
      <c r="Q24" s="2">
        <v>0</v>
      </c>
      <c r="R24" s="2">
        <v>0</v>
      </c>
      <c r="S24" s="2">
        <v>0</v>
      </c>
      <c r="T24" s="6">
        <v>0</v>
      </c>
    </row>
    <row r="25" spans="1:20" x14ac:dyDescent="0.25">
      <c r="A25" s="47" t="s">
        <v>148</v>
      </c>
      <c r="B25" s="30" t="s">
        <v>154</v>
      </c>
      <c r="C25" s="35">
        <v>45518</v>
      </c>
      <c r="D25" s="2">
        <v>7</v>
      </c>
      <c r="E25" s="2">
        <v>263</v>
      </c>
      <c r="F25" s="2" t="s">
        <v>102</v>
      </c>
      <c r="G25" s="2">
        <v>0</v>
      </c>
      <c r="H25" s="2">
        <v>0</v>
      </c>
      <c r="I25" s="2">
        <v>0</v>
      </c>
      <c r="J25" s="2">
        <v>0</v>
      </c>
      <c r="K25" s="2">
        <v>4</v>
      </c>
      <c r="L25" s="2">
        <f t="shared" si="0"/>
        <v>4</v>
      </c>
      <c r="M25" s="43">
        <f t="shared" si="2"/>
        <v>7.1287343834872353E-3</v>
      </c>
      <c r="N25" s="2">
        <v>5</v>
      </c>
      <c r="O25" s="43">
        <f>N25/((D25/3.281)*E25)</f>
        <v>8.9109179793590444E-3</v>
      </c>
      <c r="P25" s="2">
        <f>55+49+198+59</f>
        <v>361</v>
      </c>
      <c r="Q25" s="2">
        <v>4</v>
      </c>
      <c r="R25" s="2">
        <v>0</v>
      </c>
      <c r="S25" s="2">
        <v>0</v>
      </c>
      <c r="T25" s="6">
        <v>0</v>
      </c>
    </row>
    <row r="26" spans="1:20" x14ac:dyDescent="0.25">
      <c r="A26" s="48" t="s">
        <v>145</v>
      </c>
      <c r="B26" s="30" t="s">
        <v>25</v>
      </c>
      <c r="C26" s="35">
        <v>45518</v>
      </c>
      <c r="D26" s="2">
        <v>8</v>
      </c>
      <c r="E26" s="2">
        <v>1623</v>
      </c>
      <c r="F26" s="2" t="s">
        <v>101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f t="shared" si="0"/>
        <v>0</v>
      </c>
      <c r="M26" s="43">
        <f t="shared" si="2"/>
        <v>0</v>
      </c>
      <c r="N26" s="2">
        <v>2</v>
      </c>
      <c r="O26" s="43">
        <f>N26/((D26/3.281)*E26)</f>
        <v>5.0539125077017871E-4</v>
      </c>
      <c r="P26" s="2">
        <v>30</v>
      </c>
      <c r="Q26" s="2">
        <v>0</v>
      </c>
      <c r="R26" s="2">
        <v>0</v>
      </c>
      <c r="S26" s="2">
        <v>0</v>
      </c>
      <c r="T26" s="6">
        <v>0</v>
      </c>
    </row>
    <row r="27" spans="1:20" x14ac:dyDescent="0.25">
      <c r="A27" s="14" t="s">
        <v>79</v>
      </c>
      <c r="B27" s="25"/>
      <c r="C27" s="15"/>
      <c r="D27" s="16"/>
      <c r="E27" s="16"/>
      <c r="F27" s="16"/>
      <c r="G27" s="17">
        <f>SUM(G7:G26)</f>
        <v>223</v>
      </c>
      <c r="H27" s="17">
        <f>SUM(H7:H26)</f>
        <v>0</v>
      </c>
      <c r="I27" s="17">
        <f>SUM(I7:I26)</f>
        <v>0</v>
      </c>
      <c r="J27" s="17">
        <f>SUM(J7:J26)</f>
        <v>59</v>
      </c>
      <c r="K27" s="17">
        <f>SUM(K7:K26)</f>
        <v>12</v>
      </c>
      <c r="L27" s="17">
        <f t="shared" si="0"/>
        <v>294</v>
      </c>
      <c r="M27" s="16"/>
      <c r="N27" s="17">
        <f>SUM(N7:N26)</f>
        <v>10507</v>
      </c>
      <c r="O27" s="17"/>
      <c r="P27" s="33">
        <f>SUM(P7:P26)</f>
        <v>13608</v>
      </c>
      <c r="Q27" s="17">
        <f>SUM(Q7:Q26)</f>
        <v>12</v>
      </c>
      <c r="R27" s="17">
        <f>SUM(R7:R26)</f>
        <v>41</v>
      </c>
      <c r="S27" s="17">
        <f>SUM(S7:S26)</f>
        <v>235</v>
      </c>
      <c r="T27" s="22">
        <f>SUM(T7:T26)</f>
        <v>6</v>
      </c>
    </row>
    <row r="30" spans="1:20" x14ac:dyDescent="0.25">
      <c r="A30" t="s">
        <v>13</v>
      </c>
    </row>
    <row r="32" spans="1:20" x14ac:dyDescent="0.25">
      <c r="A32" t="s">
        <v>12</v>
      </c>
    </row>
    <row r="33" spans="1:2" x14ac:dyDescent="0.25">
      <c r="A33" t="s">
        <v>30</v>
      </c>
    </row>
    <row r="34" spans="1:2" x14ac:dyDescent="0.25">
      <c r="A34" t="s">
        <v>22</v>
      </c>
    </row>
    <row r="35" spans="1:2" x14ac:dyDescent="0.25">
      <c r="A35" t="s">
        <v>23</v>
      </c>
    </row>
    <row r="36" spans="1:2" x14ac:dyDescent="0.25">
      <c r="A36" s="32" t="s">
        <v>103</v>
      </c>
      <c r="B36" s="24"/>
    </row>
    <row r="37" spans="1:2" x14ac:dyDescent="0.25">
      <c r="A37" t="s">
        <v>153</v>
      </c>
    </row>
  </sheetData>
  <pageMargins left="0.7" right="0.7" top="0.75" bottom="0.75" header="0.3" footer="0.3"/>
  <pageSetup orientation="portrait" r:id="rId1"/>
  <ignoredErrors>
    <ignoredError sqref="M25 O25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732B-D3D1-4FFE-8330-C3FF597755F5}">
  <dimension ref="A2:T36"/>
  <sheetViews>
    <sheetView tabSelected="1" workbookViewId="0">
      <selection activeCell="F30" sqref="F30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33</v>
      </c>
    </row>
    <row r="4" spans="1:20" ht="16.5" thickBot="1" x14ac:dyDescent="0.3">
      <c r="Q4" s="5" t="s">
        <v>11</v>
      </c>
      <c r="R4" s="5"/>
      <c r="S4" s="5"/>
      <c r="T4" s="5"/>
    </row>
    <row r="5" spans="1:20" ht="30.75" customHeight="1" thickBot="1" x14ac:dyDescent="0.3">
      <c r="A5" s="8"/>
      <c r="B5" s="26" t="s">
        <v>24</v>
      </c>
      <c r="C5" s="9" t="s">
        <v>6</v>
      </c>
      <c r="D5" s="10" t="s">
        <v>0</v>
      </c>
      <c r="E5" s="11" t="s">
        <v>1</v>
      </c>
      <c r="F5" s="11" t="s">
        <v>61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59</v>
      </c>
      <c r="L5" s="11" t="s">
        <v>7</v>
      </c>
      <c r="M5" s="11" t="s">
        <v>8</v>
      </c>
      <c r="N5" s="10" t="s">
        <v>9</v>
      </c>
      <c r="O5" s="10" t="s">
        <v>32</v>
      </c>
      <c r="P5" s="11" t="s">
        <v>10</v>
      </c>
      <c r="Q5" s="11" t="s">
        <v>15</v>
      </c>
      <c r="R5" s="11" t="s">
        <v>16</v>
      </c>
      <c r="S5" s="12" t="s">
        <v>20</v>
      </c>
      <c r="T5" s="13" t="s">
        <v>21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85</v>
      </c>
      <c r="H6" s="20" t="s">
        <v>46</v>
      </c>
      <c r="I6" s="20" t="s">
        <v>86</v>
      </c>
      <c r="J6" s="20" t="s">
        <v>87</v>
      </c>
      <c r="K6" s="20" t="s">
        <v>51</v>
      </c>
      <c r="L6" s="23"/>
      <c r="M6" s="23"/>
      <c r="N6" s="23"/>
      <c r="O6" s="23"/>
      <c r="P6" s="23"/>
      <c r="Q6" s="21" t="s">
        <v>14</v>
      </c>
      <c r="R6" s="21" t="s">
        <v>17</v>
      </c>
      <c r="S6" s="21" t="s">
        <v>18</v>
      </c>
      <c r="T6" s="21" t="s">
        <v>19</v>
      </c>
    </row>
    <row r="7" spans="1:20" x14ac:dyDescent="0.25">
      <c r="A7" s="28" t="s">
        <v>136</v>
      </c>
      <c r="B7" s="30" t="s">
        <v>25</v>
      </c>
      <c r="C7" s="35">
        <v>45930</v>
      </c>
      <c r="D7" s="2">
        <v>7</v>
      </c>
      <c r="E7" s="2">
        <v>998</v>
      </c>
      <c r="F7" s="2" t="s">
        <v>101</v>
      </c>
      <c r="G7" s="2">
        <v>0</v>
      </c>
      <c r="H7" s="2">
        <v>0</v>
      </c>
      <c r="I7" s="2">
        <v>871</v>
      </c>
      <c r="J7" s="2">
        <v>11</v>
      </c>
      <c r="K7" s="2">
        <v>0</v>
      </c>
      <c r="L7" s="2">
        <f t="shared" ref="L7:L27" si="0">G7+H7+I7+J7+K7</f>
        <v>882</v>
      </c>
      <c r="M7" s="43">
        <f t="shared" ref="M7:M13" si="1">L7/((D7/3.281)*E7)</f>
        <v>0.4142344689378758</v>
      </c>
      <c r="N7" s="2">
        <v>436</v>
      </c>
      <c r="O7" s="43">
        <f t="shared" ref="O7" si="2">N7/((D7/3.281)*E7)</f>
        <v>0.20476896650443746</v>
      </c>
      <c r="P7" s="2">
        <v>63</v>
      </c>
      <c r="Q7" s="2">
        <v>331</v>
      </c>
      <c r="R7" s="2">
        <v>551</v>
      </c>
      <c r="S7" s="2">
        <v>0</v>
      </c>
      <c r="T7" s="6">
        <v>0</v>
      </c>
    </row>
    <row r="8" spans="1:20" x14ac:dyDescent="0.25">
      <c r="A8" s="28" t="s">
        <v>124</v>
      </c>
      <c r="B8" s="30" t="s">
        <v>26</v>
      </c>
      <c r="C8" s="35">
        <v>45925</v>
      </c>
      <c r="D8" s="2">
        <v>7</v>
      </c>
      <c r="E8" s="2">
        <v>458</v>
      </c>
      <c r="F8" s="2" t="s">
        <v>101</v>
      </c>
      <c r="G8" s="2">
        <v>0</v>
      </c>
      <c r="H8" s="2">
        <v>0</v>
      </c>
      <c r="I8" s="2">
        <v>85</v>
      </c>
      <c r="J8" s="2">
        <v>4</v>
      </c>
      <c r="K8" s="2">
        <v>0</v>
      </c>
      <c r="L8" s="2">
        <f t="shared" si="0"/>
        <v>89</v>
      </c>
      <c r="M8" s="43">
        <f t="shared" si="1"/>
        <v>9.1082033686837191E-2</v>
      </c>
      <c r="N8" s="2">
        <v>383</v>
      </c>
      <c r="O8" s="43">
        <f t="shared" ref="O8" si="3">N8/((D8/3.281)*E8)</f>
        <v>0.39195976294447915</v>
      </c>
      <c r="P8" s="2">
        <v>10</v>
      </c>
      <c r="Q8" s="2">
        <v>28</v>
      </c>
      <c r="R8" s="2">
        <v>58</v>
      </c>
      <c r="S8" s="2">
        <v>3</v>
      </c>
      <c r="T8" s="6">
        <v>0</v>
      </c>
    </row>
    <row r="9" spans="1:20" x14ac:dyDescent="0.25">
      <c r="A9" s="28" t="s">
        <v>156</v>
      </c>
      <c r="B9" s="30" t="s">
        <v>154</v>
      </c>
      <c r="C9" s="35">
        <v>45930</v>
      </c>
      <c r="D9" s="2">
        <v>6</v>
      </c>
      <c r="E9" s="2">
        <v>60</v>
      </c>
      <c r="F9" s="2" t="s">
        <v>102</v>
      </c>
      <c r="G9" s="2">
        <v>0</v>
      </c>
      <c r="H9" s="2">
        <v>0</v>
      </c>
      <c r="I9" s="2">
        <v>13</v>
      </c>
      <c r="J9" s="2">
        <v>0</v>
      </c>
      <c r="K9" s="2">
        <v>0</v>
      </c>
      <c r="L9" s="2">
        <f t="shared" si="0"/>
        <v>13</v>
      </c>
      <c r="M9" s="43">
        <f t="shared" si="1"/>
        <v>0.11848055555555556</v>
      </c>
      <c r="N9" s="2">
        <v>0</v>
      </c>
      <c r="O9" s="43">
        <f t="shared" ref="O9:O11" si="4">N9/((D9/3.281)*E9)</f>
        <v>0</v>
      </c>
      <c r="P9" s="31">
        <v>51</v>
      </c>
      <c r="Q9" s="2">
        <v>13</v>
      </c>
      <c r="R9" s="2">
        <v>0</v>
      </c>
      <c r="S9" s="2">
        <v>0</v>
      </c>
      <c r="T9" s="6">
        <v>0</v>
      </c>
    </row>
    <row r="10" spans="1:20" x14ac:dyDescent="0.25">
      <c r="A10" s="28" t="s">
        <v>139</v>
      </c>
      <c r="B10" s="30" t="s">
        <v>25</v>
      </c>
      <c r="C10" s="35">
        <v>45930</v>
      </c>
      <c r="D10" s="2">
        <v>8</v>
      </c>
      <c r="E10" s="2">
        <v>290</v>
      </c>
      <c r="F10" s="2" t="s">
        <v>101</v>
      </c>
      <c r="G10" s="2">
        <v>0</v>
      </c>
      <c r="H10" s="2">
        <v>0</v>
      </c>
      <c r="I10" s="2">
        <v>136</v>
      </c>
      <c r="J10" s="2">
        <v>6</v>
      </c>
      <c r="K10" s="2">
        <v>0</v>
      </c>
      <c r="L10" s="2">
        <f>SUM(G10:K10)</f>
        <v>142</v>
      </c>
      <c r="M10" s="43">
        <f t="shared" si="1"/>
        <v>0.20081982758620692</v>
      </c>
      <c r="N10" s="2">
        <v>117</v>
      </c>
      <c r="O10" s="43">
        <f t="shared" si="4"/>
        <v>0.16546422413793108</v>
      </c>
      <c r="P10" s="31">
        <v>0</v>
      </c>
      <c r="Q10" s="2">
        <v>43</v>
      </c>
      <c r="R10" s="2">
        <v>93</v>
      </c>
      <c r="S10" s="2">
        <v>6</v>
      </c>
      <c r="T10" s="6">
        <v>0</v>
      </c>
    </row>
    <row r="11" spans="1:20" x14ac:dyDescent="0.25">
      <c r="A11" s="28" t="s">
        <v>141</v>
      </c>
      <c r="B11" s="30" t="s">
        <v>25</v>
      </c>
      <c r="C11" s="35">
        <v>45930</v>
      </c>
      <c r="D11" s="2">
        <v>7</v>
      </c>
      <c r="E11" s="2">
        <v>793</v>
      </c>
      <c r="F11" s="2" t="s">
        <v>101</v>
      </c>
      <c r="G11" s="2">
        <v>6</v>
      </c>
      <c r="H11" s="2">
        <v>0</v>
      </c>
      <c r="I11" s="2">
        <v>531</v>
      </c>
      <c r="J11" s="2">
        <v>60</v>
      </c>
      <c r="K11" s="2">
        <v>0</v>
      </c>
      <c r="L11" s="2">
        <f>SUM(G11:K11)</f>
        <v>597</v>
      </c>
      <c r="M11" s="43">
        <f t="shared" si="1"/>
        <v>0.35286560980003606</v>
      </c>
      <c r="N11" s="2">
        <v>419</v>
      </c>
      <c r="O11" s="43">
        <f t="shared" si="4"/>
        <v>0.24765609800036031</v>
      </c>
      <c r="P11" s="31">
        <v>2</v>
      </c>
      <c r="Q11" s="2">
        <v>196</v>
      </c>
      <c r="R11" s="2">
        <v>336</v>
      </c>
      <c r="S11" s="2">
        <v>59</v>
      </c>
      <c r="T11" s="6">
        <v>6</v>
      </c>
    </row>
    <row r="12" spans="1:20" x14ac:dyDescent="0.25">
      <c r="A12" s="28" t="s">
        <v>122</v>
      </c>
      <c r="B12" s="30" t="s">
        <v>26</v>
      </c>
      <c r="C12" s="35">
        <v>45925</v>
      </c>
      <c r="D12" s="2">
        <v>7</v>
      </c>
      <c r="E12" s="2">
        <v>301</v>
      </c>
      <c r="F12" s="2" t="s">
        <v>102</v>
      </c>
      <c r="G12" s="2">
        <v>0</v>
      </c>
      <c r="H12" s="2">
        <v>0</v>
      </c>
      <c r="I12" s="2">
        <v>6</v>
      </c>
      <c r="J12" s="2">
        <v>2</v>
      </c>
      <c r="K12" s="2">
        <v>0</v>
      </c>
      <c r="L12" s="2">
        <f t="shared" si="0"/>
        <v>8</v>
      </c>
      <c r="M12" s="43">
        <f t="shared" si="1"/>
        <v>1.2457522543901284E-2</v>
      </c>
      <c r="N12" s="2">
        <v>193</v>
      </c>
      <c r="O12" s="43">
        <f t="shared" ref="O12" si="5">N12/((D12/3.281)*E12)</f>
        <v>0.30053773137161849</v>
      </c>
      <c r="P12" s="2">
        <v>113</v>
      </c>
      <c r="Q12" s="2">
        <v>1</v>
      </c>
      <c r="R12" s="2">
        <v>6</v>
      </c>
      <c r="S12" s="2">
        <v>1</v>
      </c>
      <c r="T12" s="6">
        <v>0</v>
      </c>
    </row>
    <row r="13" spans="1:20" x14ac:dyDescent="0.25">
      <c r="A13" s="28" t="s">
        <v>122</v>
      </c>
      <c r="B13" s="30" t="s">
        <v>26</v>
      </c>
      <c r="C13" s="35">
        <v>45905</v>
      </c>
      <c r="D13" s="2">
        <v>8</v>
      </c>
      <c r="E13" s="2">
        <v>301</v>
      </c>
      <c r="F13" s="2" t="s">
        <v>102</v>
      </c>
      <c r="G13" s="2">
        <v>0</v>
      </c>
      <c r="H13" s="2">
        <v>0</v>
      </c>
      <c r="I13" s="2">
        <v>2</v>
      </c>
      <c r="J13" s="2">
        <v>0</v>
      </c>
      <c r="K13" s="2">
        <v>0</v>
      </c>
      <c r="L13" s="2">
        <f t="shared" si="0"/>
        <v>2</v>
      </c>
      <c r="M13" s="43">
        <f t="shared" si="1"/>
        <v>2.7250830564784058E-3</v>
      </c>
      <c r="N13" s="2">
        <v>243</v>
      </c>
      <c r="O13" s="43">
        <f t="shared" ref="O13" si="6">N13/((D13/3.281)*E13)</f>
        <v>0.3310975913621263</v>
      </c>
      <c r="P13" s="2">
        <v>14</v>
      </c>
      <c r="Q13" s="2">
        <v>2</v>
      </c>
      <c r="R13" s="2">
        <v>0</v>
      </c>
      <c r="S13" s="2">
        <v>0</v>
      </c>
      <c r="T13" s="6">
        <v>0</v>
      </c>
    </row>
    <row r="14" spans="1:20" x14ac:dyDescent="0.25">
      <c r="A14" s="28" t="s">
        <v>122</v>
      </c>
      <c r="B14" s="30" t="s">
        <v>26</v>
      </c>
      <c r="C14" s="35">
        <v>45924</v>
      </c>
      <c r="D14" s="2">
        <v>8</v>
      </c>
      <c r="E14" s="2">
        <v>301</v>
      </c>
      <c r="F14" s="2" t="s">
        <v>101</v>
      </c>
      <c r="G14" s="2">
        <v>0</v>
      </c>
      <c r="H14" s="2">
        <v>0</v>
      </c>
      <c r="I14" s="2">
        <v>3</v>
      </c>
      <c r="J14" s="2">
        <v>1</v>
      </c>
      <c r="K14" s="2">
        <v>0</v>
      </c>
      <c r="L14" s="2">
        <f>SUM(G14:K14)</f>
        <v>4</v>
      </c>
      <c r="M14" s="43">
        <f t="shared" ref="M14:M26" si="7">L14/((D14/3.281)*E14)</f>
        <v>5.4501661129568117E-3</v>
      </c>
      <c r="N14" s="2">
        <v>83</v>
      </c>
      <c r="O14" s="43">
        <f t="shared" ref="O14:O26" si="8">N14/((D14/3.281)*E14)</f>
        <v>0.11309094684385383</v>
      </c>
      <c r="P14" s="2">
        <v>3</v>
      </c>
      <c r="Q14" s="2">
        <v>2</v>
      </c>
      <c r="R14" s="2">
        <v>1</v>
      </c>
      <c r="S14" s="2">
        <v>1</v>
      </c>
      <c r="T14" s="6">
        <v>0</v>
      </c>
    </row>
    <row r="15" spans="1:20" x14ac:dyDescent="0.25">
      <c r="A15" s="28" t="s">
        <v>121</v>
      </c>
      <c r="B15" s="30" t="s">
        <v>26</v>
      </c>
      <c r="C15" s="35">
        <v>45905</v>
      </c>
      <c r="D15" s="2">
        <v>7</v>
      </c>
      <c r="E15" s="2">
        <v>291</v>
      </c>
      <c r="F15" s="2" t="s">
        <v>102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0</v>
      </c>
      <c r="M15" s="43">
        <f t="shared" ref="M15" si="9">L15/((D15/3.281)*E15)</f>
        <v>0</v>
      </c>
      <c r="N15" s="2">
        <v>11</v>
      </c>
      <c r="O15" s="43">
        <f t="shared" ref="O15" si="10">N15/((D15/3.281)*E15)</f>
        <v>1.7717722140402552E-2</v>
      </c>
      <c r="P15" s="2">
        <v>4</v>
      </c>
      <c r="Q15" s="2">
        <v>0</v>
      </c>
      <c r="R15" s="2">
        <v>0</v>
      </c>
      <c r="S15" s="2">
        <v>0</v>
      </c>
      <c r="T15" s="6">
        <v>0</v>
      </c>
    </row>
    <row r="16" spans="1:20" x14ac:dyDescent="0.25">
      <c r="A16" s="28" t="s">
        <v>120</v>
      </c>
      <c r="B16" s="30" t="s">
        <v>25</v>
      </c>
      <c r="C16" s="35">
        <v>45924</v>
      </c>
      <c r="D16" s="2">
        <v>8</v>
      </c>
      <c r="E16" s="2">
        <v>2634</v>
      </c>
      <c r="F16" s="2" t="s">
        <v>102</v>
      </c>
      <c r="G16" s="2">
        <v>1</v>
      </c>
      <c r="H16" s="2">
        <v>0</v>
      </c>
      <c r="I16" s="2">
        <v>102</v>
      </c>
      <c r="J16" s="2">
        <v>12</v>
      </c>
      <c r="K16" s="2">
        <v>0</v>
      </c>
      <c r="L16" s="2">
        <f t="shared" si="0"/>
        <v>115</v>
      </c>
      <c r="M16" s="43">
        <f t="shared" si="7"/>
        <v>1.7905988990129084E-2</v>
      </c>
      <c r="N16" s="2">
        <v>567</v>
      </c>
      <c r="O16" s="43">
        <f t="shared" si="8"/>
        <v>8.8284310933940791E-2</v>
      </c>
      <c r="P16" s="2">
        <v>50</v>
      </c>
      <c r="Q16" s="2">
        <v>73</v>
      </c>
      <c r="R16" s="2">
        <v>32</v>
      </c>
      <c r="S16" s="2">
        <v>10</v>
      </c>
      <c r="T16" s="6">
        <v>0</v>
      </c>
    </row>
    <row r="17" spans="1:20" x14ac:dyDescent="0.25">
      <c r="A17" s="28" t="s">
        <v>119</v>
      </c>
      <c r="B17" s="30" t="s">
        <v>25</v>
      </c>
      <c r="C17" s="35">
        <v>45905</v>
      </c>
      <c r="D17" s="2">
        <v>7</v>
      </c>
      <c r="E17" s="2">
        <v>838</v>
      </c>
      <c r="F17" s="2" t="s">
        <v>102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0</v>
      </c>
      <c r="M17" s="43">
        <f t="shared" si="7"/>
        <v>0</v>
      </c>
      <c r="N17" s="2">
        <v>43</v>
      </c>
      <c r="O17" s="43">
        <f t="shared" si="8"/>
        <v>2.40509717013297E-2</v>
      </c>
      <c r="P17" s="2">
        <v>961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25">
      <c r="A18" s="28" t="s">
        <v>118</v>
      </c>
      <c r="B18" s="30" t="s">
        <v>25</v>
      </c>
      <c r="C18" s="35">
        <v>45923</v>
      </c>
      <c r="D18" s="2">
        <v>6</v>
      </c>
      <c r="E18" s="2">
        <v>654</v>
      </c>
      <c r="F18" s="2" t="s">
        <v>101</v>
      </c>
      <c r="G18" s="2">
        <v>0</v>
      </c>
      <c r="H18" s="2">
        <v>0</v>
      </c>
      <c r="I18" s="2">
        <v>4</v>
      </c>
      <c r="J18" s="2">
        <v>2</v>
      </c>
      <c r="K18" s="2">
        <v>0</v>
      </c>
      <c r="L18" s="2">
        <f t="shared" si="0"/>
        <v>6</v>
      </c>
      <c r="M18" s="43">
        <f t="shared" si="7"/>
        <v>5.0168195718654435E-3</v>
      </c>
      <c r="N18" s="2">
        <v>86</v>
      </c>
      <c r="O18" s="43">
        <f t="shared" si="8"/>
        <v>7.1907747196738023E-2</v>
      </c>
      <c r="P18" s="2">
        <v>8</v>
      </c>
      <c r="Q18" s="2">
        <v>2</v>
      </c>
      <c r="R18" s="2">
        <v>3</v>
      </c>
      <c r="S18" s="2">
        <v>1</v>
      </c>
      <c r="T18" s="6">
        <v>0</v>
      </c>
    </row>
    <row r="19" spans="1:20" x14ac:dyDescent="0.25">
      <c r="A19" s="28" t="s">
        <v>28</v>
      </c>
      <c r="B19" s="30" t="s">
        <v>27</v>
      </c>
      <c r="C19" s="35">
        <v>45923</v>
      </c>
      <c r="D19" s="2">
        <v>5</v>
      </c>
      <c r="E19" s="2">
        <v>834</v>
      </c>
      <c r="F19" s="2" t="s">
        <v>101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f t="shared" si="0"/>
        <v>1</v>
      </c>
      <c r="M19" s="43">
        <f t="shared" si="7"/>
        <v>7.8681055155875308E-4</v>
      </c>
      <c r="N19" s="2">
        <v>66</v>
      </c>
      <c r="O19" s="43">
        <f t="shared" si="8"/>
        <v>5.1929496402877702E-2</v>
      </c>
      <c r="P19" s="2">
        <v>167</v>
      </c>
      <c r="Q19" s="2">
        <v>0</v>
      </c>
      <c r="R19" s="2">
        <v>0</v>
      </c>
      <c r="S19" s="2">
        <v>1</v>
      </c>
      <c r="T19" s="6">
        <v>0</v>
      </c>
    </row>
    <row r="20" spans="1:20" x14ac:dyDescent="0.25">
      <c r="A20" s="28" t="s">
        <v>29</v>
      </c>
      <c r="B20" s="30" t="s">
        <v>27</v>
      </c>
      <c r="C20" s="35">
        <v>45923</v>
      </c>
      <c r="D20" s="2">
        <v>6</v>
      </c>
      <c r="E20" s="2">
        <v>659</v>
      </c>
      <c r="F20" s="2" t="s">
        <v>101</v>
      </c>
      <c r="G20" s="2">
        <v>0</v>
      </c>
      <c r="H20" s="2">
        <v>0</v>
      </c>
      <c r="I20" s="2">
        <v>5</v>
      </c>
      <c r="J20" s="2">
        <v>3</v>
      </c>
      <c r="K20" s="2">
        <v>0</v>
      </c>
      <c r="L20" s="2">
        <f t="shared" si="0"/>
        <v>8</v>
      </c>
      <c r="M20" s="43">
        <f t="shared" si="7"/>
        <v>6.6383409205867478E-3</v>
      </c>
      <c r="N20" s="2">
        <v>100</v>
      </c>
      <c r="O20" s="43">
        <f t="shared" si="8"/>
        <v>8.297926150733434E-2</v>
      </c>
      <c r="P20" s="31">
        <v>38</v>
      </c>
      <c r="Q20" s="2">
        <v>3</v>
      </c>
      <c r="R20" s="2">
        <v>5</v>
      </c>
      <c r="S20" s="2">
        <v>0</v>
      </c>
      <c r="T20" s="6">
        <v>0</v>
      </c>
    </row>
    <row r="21" spans="1:20" x14ac:dyDescent="0.25">
      <c r="A21" s="48" t="s">
        <v>145</v>
      </c>
      <c r="B21" s="30" t="s">
        <v>25</v>
      </c>
      <c r="C21" s="35">
        <v>45926</v>
      </c>
      <c r="D21" s="2">
        <v>7</v>
      </c>
      <c r="E21" s="2">
        <v>1623</v>
      </c>
      <c r="F21" s="2" t="s">
        <v>101</v>
      </c>
      <c r="G21" s="2">
        <v>0</v>
      </c>
      <c r="H21" s="2">
        <v>0</v>
      </c>
      <c r="I21" s="2">
        <v>43</v>
      </c>
      <c r="J21" s="2">
        <v>9</v>
      </c>
      <c r="K21" s="2">
        <v>0</v>
      </c>
      <c r="L21" s="2">
        <f t="shared" si="0"/>
        <v>52</v>
      </c>
      <c r="M21" s="43">
        <f t="shared" si="7"/>
        <v>1.5017340022885312E-2</v>
      </c>
      <c r="N21" s="2">
        <v>79</v>
      </c>
      <c r="O21" s="43">
        <f t="shared" si="8"/>
        <v>2.2814805034768071E-2</v>
      </c>
      <c r="P21" s="31">
        <v>339</v>
      </c>
      <c r="Q21" s="2">
        <v>15</v>
      </c>
      <c r="R21" s="2">
        <v>37</v>
      </c>
      <c r="S21" s="2">
        <v>0</v>
      </c>
      <c r="T21" s="6">
        <v>0</v>
      </c>
    </row>
    <row r="22" spans="1:20" x14ac:dyDescent="0.25">
      <c r="A22" s="28" t="s">
        <v>140</v>
      </c>
      <c r="B22" s="30" t="s">
        <v>26</v>
      </c>
      <c r="C22" s="35">
        <v>45926</v>
      </c>
      <c r="D22" s="2">
        <v>6</v>
      </c>
      <c r="E22" s="2">
        <v>301</v>
      </c>
      <c r="F22" s="2" t="s">
        <v>101</v>
      </c>
      <c r="G22" s="2">
        <v>0</v>
      </c>
      <c r="H22" s="2">
        <v>0</v>
      </c>
      <c r="I22" s="2">
        <v>34</v>
      </c>
      <c r="J22" s="2">
        <v>0</v>
      </c>
      <c r="K22" s="2">
        <v>0</v>
      </c>
      <c r="L22" s="2">
        <f t="shared" si="0"/>
        <v>34</v>
      </c>
      <c r="M22" s="43">
        <f t="shared" si="7"/>
        <v>6.1768549280177193E-2</v>
      </c>
      <c r="N22" s="2">
        <v>0</v>
      </c>
      <c r="O22" s="43">
        <f t="shared" si="8"/>
        <v>0</v>
      </c>
      <c r="P22" s="31">
        <v>45</v>
      </c>
      <c r="Q22" s="2">
        <v>4</v>
      </c>
      <c r="R22" s="2">
        <v>30</v>
      </c>
      <c r="S22" s="2">
        <v>0</v>
      </c>
      <c r="T22" s="6">
        <v>0</v>
      </c>
    </row>
    <row r="23" spans="1:20" x14ac:dyDescent="0.25">
      <c r="A23" s="28" t="s">
        <v>155</v>
      </c>
      <c r="B23" s="30" t="s">
        <v>25</v>
      </c>
      <c r="C23" s="35">
        <v>45926</v>
      </c>
      <c r="D23" s="2">
        <v>6</v>
      </c>
      <c r="E23" s="2">
        <v>937</v>
      </c>
      <c r="F23" s="2" t="s">
        <v>101</v>
      </c>
      <c r="G23" s="2">
        <v>0</v>
      </c>
      <c r="H23" s="2">
        <v>0</v>
      </c>
      <c r="I23" s="2">
        <v>25</v>
      </c>
      <c r="J23" s="2">
        <v>0</v>
      </c>
      <c r="K23" s="2">
        <v>0</v>
      </c>
      <c r="L23" s="2">
        <f t="shared" si="0"/>
        <v>25</v>
      </c>
      <c r="M23" s="43">
        <f t="shared" si="7"/>
        <v>1.4590003557452864E-2</v>
      </c>
      <c r="N23" s="2">
        <v>4</v>
      </c>
      <c r="O23" s="43">
        <f t="shared" si="8"/>
        <v>2.3344005691924583E-3</v>
      </c>
      <c r="P23" s="2">
        <v>1758</v>
      </c>
      <c r="Q23" s="2">
        <v>10</v>
      </c>
      <c r="R23" s="2">
        <v>15</v>
      </c>
      <c r="S23" s="2">
        <v>0</v>
      </c>
      <c r="T23" s="6">
        <v>0</v>
      </c>
    </row>
    <row r="24" spans="1:20" x14ac:dyDescent="0.25">
      <c r="A24" s="28" t="s">
        <v>116</v>
      </c>
      <c r="B24" s="30" t="s">
        <v>25</v>
      </c>
      <c r="C24" s="35">
        <v>45925</v>
      </c>
      <c r="D24" s="2">
        <v>6</v>
      </c>
      <c r="E24" s="2">
        <v>2851</v>
      </c>
      <c r="F24" s="2" t="s">
        <v>101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0</v>
      </c>
      <c r="M24" s="43">
        <f t="shared" si="7"/>
        <v>0</v>
      </c>
      <c r="N24" s="2">
        <v>1</v>
      </c>
      <c r="O24" s="43">
        <f t="shared" si="8"/>
        <v>1.9180404536419968E-4</v>
      </c>
      <c r="P24" s="2">
        <v>3286</v>
      </c>
      <c r="Q24" s="2">
        <v>0</v>
      </c>
      <c r="R24" s="2">
        <v>0</v>
      </c>
      <c r="S24" s="2">
        <v>0</v>
      </c>
      <c r="T24" s="6">
        <v>0</v>
      </c>
    </row>
    <row r="25" spans="1:20" x14ac:dyDescent="0.25">
      <c r="A25" s="47" t="s">
        <v>148</v>
      </c>
      <c r="B25" s="30" t="s">
        <v>154</v>
      </c>
      <c r="C25" s="35">
        <v>45926</v>
      </c>
      <c r="D25" s="2">
        <v>8</v>
      </c>
      <c r="E25" s="2">
        <v>263</v>
      </c>
      <c r="F25" s="2" t="s">
        <v>102</v>
      </c>
      <c r="G25" s="2">
        <v>0</v>
      </c>
      <c r="H25" s="2">
        <v>0</v>
      </c>
      <c r="I25" s="2">
        <v>70</v>
      </c>
      <c r="J25" s="2">
        <v>2</v>
      </c>
      <c r="K25" s="2">
        <v>0</v>
      </c>
      <c r="L25" s="2">
        <f t="shared" si="0"/>
        <v>72</v>
      </c>
      <c r="M25" s="43">
        <f t="shared" si="7"/>
        <v>0.11227756653992398</v>
      </c>
      <c r="N25" s="2">
        <v>5</v>
      </c>
      <c r="O25" s="43">
        <f t="shared" si="8"/>
        <v>7.7970532319391649E-3</v>
      </c>
      <c r="P25" s="2">
        <v>213</v>
      </c>
      <c r="Q25" s="2">
        <v>20</v>
      </c>
      <c r="R25" s="2">
        <v>52</v>
      </c>
      <c r="S25" s="2">
        <v>0</v>
      </c>
      <c r="T25" s="6">
        <v>0</v>
      </c>
    </row>
    <row r="26" spans="1:20" x14ac:dyDescent="0.25">
      <c r="A26" s="28" t="s">
        <v>117</v>
      </c>
      <c r="B26" s="30" t="s">
        <v>26</v>
      </c>
      <c r="C26" s="35">
        <v>45926</v>
      </c>
      <c r="D26" s="2">
        <v>8</v>
      </c>
      <c r="E26" s="2">
        <v>473</v>
      </c>
      <c r="F26" s="2" t="s">
        <v>101</v>
      </c>
      <c r="G26" s="2">
        <v>0</v>
      </c>
      <c r="H26" s="2">
        <v>0</v>
      </c>
      <c r="I26" s="2">
        <v>13</v>
      </c>
      <c r="J26" s="2">
        <v>0</v>
      </c>
      <c r="K26" s="2">
        <v>0</v>
      </c>
      <c r="L26" s="2">
        <f t="shared" si="0"/>
        <v>13</v>
      </c>
      <c r="M26" s="43">
        <f t="shared" si="7"/>
        <v>1.127193446088795E-2</v>
      </c>
      <c r="N26" s="2">
        <v>0</v>
      </c>
      <c r="O26" s="43">
        <f t="shared" si="8"/>
        <v>0</v>
      </c>
      <c r="P26" s="2">
        <v>36</v>
      </c>
      <c r="Q26" s="2">
        <v>13</v>
      </c>
      <c r="R26" s="2">
        <v>0</v>
      </c>
      <c r="S26" s="2">
        <v>0</v>
      </c>
      <c r="T26" s="6">
        <v>0</v>
      </c>
    </row>
    <row r="27" spans="1:20" x14ac:dyDescent="0.25">
      <c r="A27" s="14" t="s">
        <v>84</v>
      </c>
      <c r="B27" s="25"/>
      <c r="C27" s="15"/>
      <c r="D27" s="16"/>
      <c r="E27" s="16"/>
      <c r="F27" s="16"/>
      <c r="G27" s="17">
        <f>SUM(G7:G26)</f>
        <v>7</v>
      </c>
      <c r="H27" s="17">
        <f>SUM(H7:H26)</f>
        <v>0</v>
      </c>
      <c r="I27" s="17">
        <f>SUM(I7:I26)</f>
        <v>1943</v>
      </c>
      <c r="J27" s="17">
        <f>SUM(J7:J26)</f>
        <v>113</v>
      </c>
      <c r="K27" s="17">
        <f>SUM(K7:K26)</f>
        <v>0</v>
      </c>
      <c r="L27" s="17">
        <f t="shared" si="0"/>
        <v>2063</v>
      </c>
      <c r="M27" s="16"/>
      <c r="N27" s="17">
        <f>SUM(N7:N26)</f>
        <v>2836</v>
      </c>
      <c r="O27" s="17"/>
      <c r="P27" s="33">
        <f>SUM(P7:P26)</f>
        <v>7161</v>
      </c>
      <c r="Q27" s="17">
        <f>SUM(Q7:Q26)</f>
        <v>756</v>
      </c>
      <c r="R27" s="17">
        <f>SUM(R7:R26)</f>
        <v>1219</v>
      </c>
      <c r="S27" s="17">
        <f>SUM(S7:S26)</f>
        <v>82</v>
      </c>
      <c r="T27" s="22">
        <f>SUM(T7:T26)</f>
        <v>6</v>
      </c>
    </row>
    <row r="30" spans="1:20" x14ac:dyDescent="0.25">
      <c r="A30" t="s">
        <v>13</v>
      </c>
    </row>
    <row r="32" spans="1:20" x14ac:dyDescent="0.25">
      <c r="A32" t="s">
        <v>12</v>
      </c>
    </row>
    <row r="33" spans="1:2" x14ac:dyDescent="0.25">
      <c r="A33" t="s">
        <v>30</v>
      </c>
    </row>
    <row r="34" spans="1:2" x14ac:dyDescent="0.25">
      <c r="A34" t="s">
        <v>22</v>
      </c>
    </row>
    <row r="35" spans="1:2" x14ac:dyDescent="0.25">
      <c r="A35" t="s">
        <v>23</v>
      </c>
    </row>
    <row r="36" spans="1:2" x14ac:dyDescent="0.25">
      <c r="A36" s="32" t="s">
        <v>103</v>
      </c>
      <c r="B36" s="24"/>
    </row>
  </sheetData>
  <pageMargins left="0.7" right="0.7" top="0.75" bottom="0.75" header="0.3" footer="0.3"/>
  <ignoredErrors>
    <ignoredError sqref="L14" formula="1"/>
    <ignoredError sqref="M9 M25 O9 O25" evalError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FA696069B7A4B8A3C66DAE7571FCD" ma:contentTypeVersion="18" ma:contentTypeDescription="Create a new document." ma:contentTypeScope="" ma:versionID="a15d7638c1b9a531382f3e5e77312c1a">
  <xsd:schema xmlns:xsd="http://www.w3.org/2001/XMLSchema" xmlns:xs="http://www.w3.org/2001/XMLSchema" xmlns:p="http://schemas.microsoft.com/office/2006/metadata/properties" xmlns:ns3="27d0cc71-752e-4ed3-9a33-cfce74d4737d" xmlns:ns4="6a54fbdb-170a-4c4b-b852-7fc73a4e6fc4" targetNamespace="http://schemas.microsoft.com/office/2006/metadata/properties" ma:root="true" ma:fieldsID="cd340a16f660113d2f2704a757f5aedf" ns3:_="" ns4:_="">
    <xsd:import namespace="27d0cc71-752e-4ed3-9a33-cfce74d4737d"/>
    <xsd:import namespace="6a54fbdb-170a-4c4b-b852-7fc73a4e6fc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0cc71-752e-4ed3-9a33-cfce74d473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4fbdb-170a-4c4b-b852-7fc73a4e6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a54fbdb-170a-4c4b-b852-7fc73a4e6f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20ACC-CB91-4CAA-881C-9CA1DC53E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0cc71-752e-4ed3-9a33-cfce74d4737d"/>
    <ds:schemaRef ds:uri="6a54fbdb-170a-4c4b-b852-7fc73a4e6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3F5E9-A419-4AA5-845E-9E1031B79F8D}">
  <ds:schemaRefs>
    <ds:schemaRef ds:uri="6a54fbdb-170a-4c4b-b852-7fc73a4e6fc4"/>
    <ds:schemaRef ds:uri="http://purl.org/dc/elements/1.1/"/>
    <ds:schemaRef ds:uri="27d0cc71-752e-4ed3-9a33-cfce74d4737d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2D04D4-C092-4EBB-A96F-7101B53E45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 </vt:lpstr>
      <vt:lpstr>April </vt:lpstr>
      <vt:lpstr>May </vt:lpstr>
      <vt:lpstr>June</vt:lpstr>
      <vt:lpstr>July 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Zach Sigler</cp:lastModifiedBy>
  <dcterms:created xsi:type="dcterms:W3CDTF">2020-08-06T15:42:06Z</dcterms:created>
  <dcterms:modified xsi:type="dcterms:W3CDTF">2025-01-30T17:08:23Z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0x0101004BDFA696069B7A4B8A3C66DAE7571FCD</vt:lpwstr>
  </property>
</Properties>
</file>